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Ex5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Ex6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Ex7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Ex8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Ex9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Ex10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1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Ex1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1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Ex12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charts/chart1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MEGA\Investigación\Elaboración propia\6. Pabellón\Año base\HIGA Gral. San Martín\"/>
    </mc:Choice>
  </mc:AlternateContent>
  <xr:revisionPtr revIDLastSave="0" documentId="13_ncr:1_{6B9DABDA-F00B-49AE-B17D-04619CBA4A60}" xr6:coauthVersionLast="47" xr6:coauthVersionMax="47" xr10:uidLastSave="{00000000-0000-0000-0000-000000000000}"/>
  <bookViews>
    <workbookView xWindow="14565" yWindow="195" windowWidth="14235" windowHeight="15405" tabRatio="880" firstSheet="8" activeTab="12" xr2:uid="{00000000-000D-0000-FFFF-FFFF00000000}"/>
  </bookViews>
  <sheets>
    <sheet name="Instructivo" sheetId="39" r:id="rId1"/>
    <sheet name="Bossio" sheetId="62" r:id="rId2"/>
    <sheet name="Central" sheetId="63" r:id="rId3"/>
    <sheet name="Finochietto" sheetId="64" r:id="rId4"/>
    <sheet name="Maternidad" sheetId="65" r:id="rId5"/>
    <sheet name="Cieza" sheetId="66" r:id="rId6"/>
    <sheet name="Rossi" sheetId="67" r:id="rId7"/>
    <sheet name="Quemados" sheetId="68" r:id="rId8"/>
    <sheet name="Circulaciones SS" sheetId="69" r:id="rId9"/>
    <sheet name="Iglesia" sheetId="70" r:id="rId10"/>
    <sheet name="Talleres" sheetId="71" r:id="rId11"/>
    <sheet name="Nef. y Rehab." sheetId="47" r:id="rId12"/>
    <sheet name="HIGA &quot;Gral. San Martín&quot;" sheetId="37" r:id="rId13"/>
    <sheet name="Valores teóricos" sheetId="25" r:id="rId14"/>
    <sheet name="Valores reales" sheetId="24" r:id="rId15"/>
    <sheet name="Consumo eléctrico" sheetId="42" r:id="rId16"/>
    <sheet name="Consumo gas natural" sheetId="41" r:id="rId17"/>
  </sheets>
  <definedNames>
    <definedName name="_xlchart.v1.0" hidden="1">Bossio!$A$24:$B$65</definedName>
    <definedName name="_xlchart.v1.1" hidden="1">Bossio!$C$24:$C$65</definedName>
    <definedName name="_xlchart.v1.10" hidden="1">Rossi!$A$24:$B$65</definedName>
    <definedName name="_xlchart.v1.11" hidden="1">Rossi!$C$24:$C$65</definedName>
    <definedName name="_xlchart.v1.12" hidden="1">Quemados!$A$24:$B$65</definedName>
    <definedName name="_xlchart.v1.13" hidden="1">Quemados!$C$24:$C$65</definedName>
    <definedName name="_xlchart.v1.14" hidden="1">'Circulaciones SS'!$A$24:$B$65</definedName>
    <definedName name="_xlchart.v1.15" hidden="1">'Circulaciones SS'!$C$24:$C$65</definedName>
    <definedName name="_xlchart.v1.16" hidden="1">Iglesia!$A$24:$B$65</definedName>
    <definedName name="_xlchart.v1.17" hidden="1">Iglesia!$C$24:$C$65</definedName>
    <definedName name="_xlchart.v1.18" hidden="1">Talleres!$A$24:$B$65</definedName>
    <definedName name="_xlchart.v1.19" hidden="1">Talleres!$C$24:$C$65</definedName>
    <definedName name="_xlchart.v1.2" hidden="1">Central!$A$24:$B$65</definedName>
    <definedName name="_xlchart.v1.20" hidden="1">'Nef. y Rehab.'!$A$24:$B$65</definedName>
    <definedName name="_xlchart.v1.21" hidden="1">'Nef. y Rehab.'!$C$24:$C$65</definedName>
    <definedName name="_xlchart.v1.22" hidden="1">'HIGA "Gral. San Martín"'!$A$22:$B$63</definedName>
    <definedName name="_xlchart.v1.23" hidden="1">'HIGA "Gral. San Martín"'!$C$22:$C$63</definedName>
    <definedName name="_xlchart.v1.24" hidden="1">'HIGA "Gral. San Martín"'!$D$22:$D$63</definedName>
    <definedName name="_xlchart.v1.3" hidden="1">Central!$C$24:$C$65</definedName>
    <definedName name="_xlchart.v1.4" hidden="1">Finochietto!$A$24:$B$65</definedName>
    <definedName name="_xlchart.v1.5" hidden="1">Finochietto!$C$24:$C$65</definedName>
    <definedName name="_xlchart.v1.6" hidden="1">Maternidad!$A$24:$B$65</definedName>
    <definedName name="_xlchart.v1.7" hidden="1">Maternidad!$C$24:$C$65</definedName>
    <definedName name="_xlchart.v1.8" hidden="1">Cieza!$A$24:$B$65</definedName>
    <definedName name="_xlchart.v1.9" hidden="1">Cieza!$C$24:$C$65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37" l="1"/>
  <c r="D37" i="37"/>
  <c r="J57" i="47"/>
  <c r="J56" i="47"/>
  <c r="J55" i="47"/>
  <c r="J27" i="47"/>
  <c r="J26" i="47"/>
  <c r="J25" i="47"/>
  <c r="J57" i="68"/>
  <c r="J56" i="68"/>
  <c r="J55" i="68"/>
  <c r="J27" i="68"/>
  <c r="J26" i="68"/>
  <c r="J57" i="67"/>
  <c r="J56" i="67"/>
  <c r="J55" i="67"/>
  <c r="J26" i="67"/>
  <c r="J57" i="66"/>
  <c r="J56" i="66"/>
  <c r="J55" i="66"/>
  <c r="J26" i="66"/>
  <c r="J57" i="65"/>
  <c r="J56" i="65"/>
  <c r="J55" i="65"/>
  <c r="J26" i="65"/>
  <c r="J57" i="64"/>
  <c r="J56" i="64"/>
  <c r="J55" i="64"/>
  <c r="J26" i="64"/>
  <c r="J57" i="63"/>
  <c r="J56" i="63"/>
  <c r="J55" i="63"/>
  <c r="J26" i="63"/>
  <c r="J57" i="62"/>
  <c r="J56" i="62"/>
  <c r="J55" i="62"/>
  <c r="J26" i="62"/>
  <c r="D57" i="47"/>
  <c r="G57" i="47" s="1"/>
  <c r="H57" i="47" s="1"/>
  <c r="D56" i="47"/>
  <c r="G56" i="47" s="1"/>
  <c r="H56" i="47" s="1"/>
  <c r="G55" i="47"/>
  <c r="H55" i="47" s="1"/>
  <c r="D55" i="47"/>
  <c r="D27" i="47"/>
  <c r="G27" i="47" s="1"/>
  <c r="H27" i="47" s="1"/>
  <c r="D26" i="47"/>
  <c r="G26" i="47" s="1"/>
  <c r="H26" i="47" s="1"/>
  <c r="D25" i="47"/>
  <c r="G25" i="47" s="1"/>
  <c r="H25" i="47" s="1"/>
  <c r="D56" i="68"/>
  <c r="G56" i="68" s="1"/>
  <c r="H56" i="68" s="1"/>
  <c r="G55" i="68"/>
  <c r="H55" i="68" s="1"/>
  <c r="D55" i="68"/>
  <c r="D26" i="68"/>
  <c r="G26" i="68" s="1"/>
  <c r="H26" i="68" s="1"/>
  <c r="D25" i="68"/>
  <c r="G25" i="68" s="1"/>
  <c r="H25" i="68" s="1"/>
  <c r="D57" i="67"/>
  <c r="G57" i="67" s="1"/>
  <c r="H57" i="67" s="1"/>
  <c r="D56" i="67"/>
  <c r="G56" i="67" s="1"/>
  <c r="H56" i="67" s="1"/>
  <c r="G55" i="67"/>
  <c r="H55" i="67" s="1"/>
  <c r="D55" i="67"/>
  <c r="D27" i="67"/>
  <c r="G27" i="67" s="1"/>
  <c r="H27" i="67" s="1"/>
  <c r="D26" i="67"/>
  <c r="G26" i="67" s="1"/>
  <c r="H26" i="67" s="1"/>
  <c r="D25" i="67"/>
  <c r="G25" i="67" s="1"/>
  <c r="H25" i="67" s="1"/>
  <c r="D57" i="66"/>
  <c r="G57" i="66" s="1"/>
  <c r="H57" i="66" s="1"/>
  <c r="D56" i="66"/>
  <c r="G56" i="66" s="1"/>
  <c r="H56" i="66" s="1"/>
  <c r="G55" i="66"/>
  <c r="H55" i="66" s="1"/>
  <c r="D55" i="66"/>
  <c r="D27" i="66"/>
  <c r="G27" i="66" s="1"/>
  <c r="H27" i="66" s="1"/>
  <c r="D26" i="66"/>
  <c r="G26" i="66" s="1"/>
  <c r="H26" i="66" s="1"/>
  <c r="D25" i="66"/>
  <c r="G25" i="66" s="1"/>
  <c r="H25" i="66" s="1"/>
  <c r="D57" i="65"/>
  <c r="G57" i="65" s="1"/>
  <c r="H57" i="65" s="1"/>
  <c r="D56" i="65"/>
  <c r="G56" i="65" s="1"/>
  <c r="H56" i="65" s="1"/>
  <c r="D55" i="65"/>
  <c r="G55" i="65" s="1"/>
  <c r="H55" i="65" s="1"/>
  <c r="D27" i="65"/>
  <c r="G27" i="65" s="1"/>
  <c r="H27" i="65" s="1"/>
  <c r="G26" i="65"/>
  <c r="H26" i="65" s="1"/>
  <c r="D26" i="65"/>
  <c r="D25" i="65"/>
  <c r="G25" i="65" s="1"/>
  <c r="H25" i="65" s="1"/>
  <c r="D57" i="64"/>
  <c r="G57" i="64" s="1"/>
  <c r="H57" i="64" s="1"/>
  <c r="D56" i="64"/>
  <c r="G56" i="64" s="1"/>
  <c r="H56" i="64" s="1"/>
  <c r="G55" i="64"/>
  <c r="H55" i="64" s="1"/>
  <c r="D55" i="64"/>
  <c r="D27" i="64"/>
  <c r="G27" i="64" s="1"/>
  <c r="H27" i="64" s="1"/>
  <c r="D26" i="64"/>
  <c r="G26" i="64" s="1"/>
  <c r="H26" i="64" s="1"/>
  <c r="D25" i="64"/>
  <c r="G25" i="64" s="1"/>
  <c r="H25" i="64" s="1"/>
  <c r="D57" i="63"/>
  <c r="G57" i="63" s="1"/>
  <c r="H57" i="63" s="1"/>
  <c r="D56" i="63"/>
  <c r="G56" i="63" s="1"/>
  <c r="H56" i="63" s="1"/>
  <c r="G55" i="63"/>
  <c r="H55" i="63" s="1"/>
  <c r="D55" i="63"/>
  <c r="D27" i="63"/>
  <c r="G27" i="63" s="1"/>
  <c r="H27" i="63" s="1"/>
  <c r="D26" i="63"/>
  <c r="G26" i="63" s="1"/>
  <c r="H26" i="63" s="1"/>
  <c r="D25" i="63"/>
  <c r="G25" i="63" s="1"/>
  <c r="H25" i="63" s="1"/>
  <c r="D57" i="62"/>
  <c r="G57" i="62" s="1"/>
  <c r="H57" i="62" s="1"/>
  <c r="D27" i="62"/>
  <c r="G27" i="62" s="1"/>
  <c r="H27" i="62" s="1"/>
  <c r="J27" i="67" l="1"/>
  <c r="J25" i="67"/>
  <c r="J27" i="66"/>
  <c r="J25" i="66"/>
  <c r="J27" i="65"/>
  <c r="J25" i="65"/>
  <c r="J27" i="64"/>
  <c r="J25" i="64"/>
  <c r="J27" i="63"/>
  <c r="J25" i="63"/>
  <c r="J27" i="62"/>
  <c r="J25" i="68"/>
  <c r="G56" i="62"/>
  <c r="H56" i="62" s="1"/>
  <c r="D56" i="62"/>
  <c r="D55" i="62"/>
  <c r="G55" i="62" s="1"/>
  <c r="H55" i="62" s="1"/>
  <c r="D26" i="62"/>
  <c r="G26" i="62" s="1"/>
  <c r="H26" i="62" s="1"/>
  <c r="D25" i="62"/>
  <c r="G25" i="62" s="1"/>
  <c r="H25" i="62" l="1"/>
  <c r="J25" i="62"/>
  <c r="C49" i="68"/>
  <c r="B13" i="37"/>
  <c r="B14" i="37"/>
  <c r="B15" i="37"/>
  <c r="B16" i="37"/>
  <c r="B17" i="37"/>
  <c r="B18" i="37"/>
  <c r="B12" i="37"/>
  <c r="C23" i="37"/>
  <c r="C24" i="37"/>
  <c r="C25" i="37"/>
  <c r="C28" i="37"/>
  <c r="C29" i="37"/>
  <c r="C30" i="37"/>
  <c r="C31" i="37"/>
  <c r="C34" i="37"/>
  <c r="C35" i="37"/>
  <c r="C36" i="37"/>
  <c r="C37" i="37"/>
  <c r="C40" i="37"/>
  <c r="C41" i="37"/>
  <c r="C42" i="37"/>
  <c r="C43" i="37"/>
  <c r="C46" i="37"/>
  <c r="C47" i="37"/>
  <c r="C48" i="37"/>
  <c r="C49" i="37"/>
  <c r="C52" i="37"/>
  <c r="C53" i="37"/>
  <c r="C54" i="37"/>
  <c r="C55" i="37"/>
  <c r="C58" i="37"/>
  <c r="C59" i="37"/>
  <c r="C60" i="37"/>
  <c r="C61" i="37"/>
  <c r="C22" i="37"/>
  <c r="C48" i="71"/>
  <c r="C57" i="71"/>
  <c r="C54" i="71"/>
  <c r="C42" i="71"/>
  <c r="C33" i="71"/>
  <c r="C18" i="71"/>
  <c r="C17" i="71"/>
  <c r="C55" i="71" s="1"/>
  <c r="C16" i="71"/>
  <c r="C15" i="71"/>
  <c r="C14" i="71"/>
  <c r="G13" i="71"/>
  <c r="C13" i="71"/>
  <c r="C31" i="71" s="1"/>
  <c r="C12" i="71"/>
  <c r="C27" i="71" s="1"/>
  <c r="C48" i="70"/>
  <c r="C57" i="70"/>
  <c r="C42" i="70"/>
  <c r="C33" i="70"/>
  <c r="C18" i="70"/>
  <c r="C17" i="70"/>
  <c r="C55" i="70" s="1"/>
  <c r="C16" i="70"/>
  <c r="C15" i="70"/>
  <c r="C14" i="70"/>
  <c r="G13" i="70"/>
  <c r="C13" i="70"/>
  <c r="C31" i="70" s="1"/>
  <c r="C12" i="70"/>
  <c r="C27" i="70" s="1"/>
  <c r="C60" i="69"/>
  <c r="C57" i="69"/>
  <c r="C42" i="69"/>
  <c r="C33" i="69"/>
  <c r="C18" i="69"/>
  <c r="C17" i="69"/>
  <c r="C55" i="69" s="1"/>
  <c r="C16" i="69"/>
  <c r="C51" i="69" s="1"/>
  <c r="C15" i="69"/>
  <c r="C14" i="69"/>
  <c r="G13" i="69"/>
  <c r="C13" i="69"/>
  <c r="C31" i="69" s="1"/>
  <c r="C12" i="69"/>
  <c r="C27" i="69" s="1"/>
  <c r="C62" i="68"/>
  <c r="C61" i="68"/>
  <c r="C60" i="68"/>
  <c r="C56" i="68"/>
  <c r="C55" i="68"/>
  <c r="C54" i="68"/>
  <c r="C50" i="68"/>
  <c r="C48" i="68"/>
  <c r="C44" i="68"/>
  <c r="C43" i="68"/>
  <c r="C42" i="68"/>
  <c r="C38" i="68"/>
  <c r="C37" i="68"/>
  <c r="C36" i="68"/>
  <c r="C32" i="68"/>
  <c r="C31" i="68"/>
  <c r="C30" i="68"/>
  <c r="C26" i="68"/>
  <c r="C25" i="68"/>
  <c r="C24" i="68"/>
  <c r="D18" i="68"/>
  <c r="D17" i="68"/>
  <c r="D16" i="68"/>
  <c r="D15" i="68"/>
  <c r="D14" i="68"/>
  <c r="D13" i="68"/>
  <c r="D12" i="68"/>
  <c r="C33" i="67"/>
  <c r="F18" i="67"/>
  <c r="F17" i="67"/>
  <c r="C55" i="67" s="1"/>
  <c r="F16" i="67"/>
  <c r="C51" i="67" s="1"/>
  <c r="F15" i="67"/>
  <c r="F14" i="67"/>
  <c r="J13" i="67"/>
  <c r="F13" i="67"/>
  <c r="C31" i="67" s="1"/>
  <c r="F12" i="67"/>
  <c r="C27" i="67" s="1"/>
  <c r="C33" i="66"/>
  <c r="F18" i="66"/>
  <c r="F17" i="66"/>
  <c r="C55" i="66" s="1"/>
  <c r="F16" i="66"/>
  <c r="C51" i="66" s="1"/>
  <c r="F15" i="66"/>
  <c r="F14" i="66"/>
  <c r="J13" i="66"/>
  <c r="F13" i="66"/>
  <c r="C31" i="66" s="1"/>
  <c r="F12" i="66"/>
  <c r="C27" i="66" s="1"/>
  <c r="F18" i="65"/>
  <c r="F17" i="65"/>
  <c r="C55" i="65" s="1"/>
  <c r="F16" i="65"/>
  <c r="C51" i="65" s="1"/>
  <c r="F15" i="65"/>
  <c r="F14" i="65"/>
  <c r="J13" i="65"/>
  <c r="F13" i="65"/>
  <c r="C31" i="65" s="1"/>
  <c r="F12" i="65"/>
  <c r="C27" i="65" s="1"/>
  <c r="C45" i="64"/>
  <c r="C30" i="64"/>
  <c r="C27" i="64"/>
  <c r="F18" i="64"/>
  <c r="C63" i="64" s="1"/>
  <c r="F17" i="64"/>
  <c r="F16" i="64"/>
  <c r="F15" i="64"/>
  <c r="C43" i="64" s="1"/>
  <c r="F14" i="64"/>
  <c r="C37" i="64" s="1"/>
  <c r="J13" i="64"/>
  <c r="F13" i="64"/>
  <c r="F12" i="64"/>
  <c r="C33" i="63"/>
  <c r="G18" i="63"/>
  <c r="G17" i="63"/>
  <c r="C55" i="63" s="1"/>
  <c r="G16" i="63"/>
  <c r="C51" i="63" s="1"/>
  <c r="G15" i="63"/>
  <c r="G14" i="63"/>
  <c r="K13" i="63"/>
  <c r="G13" i="63"/>
  <c r="C31" i="63" s="1"/>
  <c r="G12" i="63"/>
  <c r="C27" i="63" s="1"/>
  <c r="H18" i="62"/>
  <c r="H17" i="62"/>
  <c r="H16" i="62"/>
  <c r="H15" i="62"/>
  <c r="H14" i="62"/>
  <c r="H13" i="62"/>
  <c r="H12" i="62"/>
  <c r="L13" i="62"/>
  <c r="O3" i="41"/>
  <c r="O4" i="41"/>
  <c r="O5" i="41"/>
  <c r="O6" i="41"/>
  <c r="O7" i="41"/>
  <c r="O8" i="41"/>
  <c r="O2" i="41"/>
  <c r="J3" i="41"/>
  <c r="J4" i="41"/>
  <c r="J5" i="41"/>
  <c r="J6" i="41"/>
  <c r="J7" i="41"/>
  <c r="J8" i="41"/>
  <c r="J2" i="41"/>
  <c r="I3" i="41"/>
  <c r="I4" i="41"/>
  <c r="I5" i="41"/>
  <c r="I6" i="41"/>
  <c r="I7" i="41"/>
  <c r="I8" i="41"/>
  <c r="I2" i="41"/>
  <c r="K3" i="41"/>
  <c r="K4" i="41"/>
  <c r="K5" i="41"/>
  <c r="K6" i="41"/>
  <c r="K7" i="41"/>
  <c r="K8" i="41"/>
  <c r="K2" i="41"/>
  <c r="G3" i="41"/>
  <c r="G4" i="41"/>
  <c r="G5" i="41"/>
  <c r="G6" i="41"/>
  <c r="G7" i="41"/>
  <c r="G8" i="41"/>
  <c r="G2" i="41"/>
  <c r="C37" i="71" l="1"/>
  <c r="C61" i="71"/>
  <c r="C24" i="71"/>
  <c r="C39" i="71"/>
  <c r="H13" i="71" s="1"/>
  <c r="C43" i="71"/>
  <c r="C63" i="71"/>
  <c r="C25" i="71"/>
  <c r="C30" i="71"/>
  <c r="C45" i="71"/>
  <c r="C36" i="71"/>
  <c r="C60" i="71"/>
  <c r="C61" i="70"/>
  <c r="C43" i="70"/>
  <c r="C63" i="70"/>
  <c r="C25" i="70"/>
  <c r="C30" i="70"/>
  <c r="C45" i="70"/>
  <c r="C54" i="70"/>
  <c r="C37" i="70"/>
  <c r="C24" i="70"/>
  <c r="C39" i="70"/>
  <c r="H13" i="70" s="1"/>
  <c r="C36" i="70"/>
  <c r="C60" i="70"/>
  <c r="C24" i="69"/>
  <c r="C39" i="69"/>
  <c r="C43" i="69"/>
  <c r="C48" i="69"/>
  <c r="C25" i="69"/>
  <c r="F13" i="69" s="1"/>
  <c r="C30" i="69"/>
  <c r="C45" i="69"/>
  <c r="C49" i="69"/>
  <c r="C54" i="69"/>
  <c r="C37" i="69"/>
  <c r="C36" i="69"/>
  <c r="H13" i="68"/>
  <c r="C42" i="67"/>
  <c r="C57" i="67"/>
  <c r="C48" i="67"/>
  <c r="C37" i="67"/>
  <c r="C61" i="67"/>
  <c r="C63" i="67"/>
  <c r="C25" i="67"/>
  <c r="C30" i="67"/>
  <c r="C45" i="67"/>
  <c r="C49" i="67"/>
  <c r="C54" i="67"/>
  <c r="C24" i="67"/>
  <c r="C39" i="67"/>
  <c r="C43" i="67"/>
  <c r="C36" i="67"/>
  <c r="C60" i="67"/>
  <c r="C42" i="66"/>
  <c r="C57" i="66"/>
  <c r="C48" i="66"/>
  <c r="C61" i="66"/>
  <c r="C63" i="66"/>
  <c r="C25" i="66"/>
  <c r="C30" i="66"/>
  <c r="C45" i="66"/>
  <c r="C49" i="66"/>
  <c r="C54" i="66"/>
  <c r="C37" i="66"/>
  <c r="C24" i="66"/>
  <c r="C39" i="66"/>
  <c r="C43" i="66"/>
  <c r="C36" i="66"/>
  <c r="C60" i="66"/>
  <c r="C39" i="65"/>
  <c r="C24" i="65"/>
  <c r="C63" i="65"/>
  <c r="C25" i="65"/>
  <c r="C54" i="65"/>
  <c r="C49" i="65"/>
  <c r="C33" i="65"/>
  <c r="C37" i="65"/>
  <c r="C42" i="65"/>
  <c r="C57" i="65"/>
  <c r="C61" i="65"/>
  <c r="C43" i="65"/>
  <c r="I13" i="65" s="1"/>
  <c r="C48" i="65"/>
  <c r="C30" i="65"/>
  <c r="H13" i="65" s="1"/>
  <c r="C45" i="65"/>
  <c r="C36" i="65"/>
  <c r="C60" i="65"/>
  <c r="C36" i="64"/>
  <c r="C60" i="64"/>
  <c r="C24" i="64"/>
  <c r="C39" i="64"/>
  <c r="C25" i="64"/>
  <c r="C31" i="64"/>
  <c r="C54" i="64"/>
  <c r="C51" i="64"/>
  <c r="C55" i="64"/>
  <c r="C33" i="64"/>
  <c r="K13" i="64" s="1"/>
  <c r="C42" i="64"/>
  <c r="H13" i="64" s="1"/>
  <c r="C57" i="64"/>
  <c r="C61" i="64"/>
  <c r="I13" i="64" s="1"/>
  <c r="C49" i="64"/>
  <c r="C48" i="64"/>
  <c r="C42" i="63"/>
  <c r="C57" i="63"/>
  <c r="C48" i="63"/>
  <c r="C37" i="63"/>
  <c r="C61" i="63"/>
  <c r="C24" i="63"/>
  <c r="C63" i="63"/>
  <c r="C25" i="63"/>
  <c r="C30" i="63"/>
  <c r="C45" i="63"/>
  <c r="C49" i="63"/>
  <c r="C54" i="63"/>
  <c r="C39" i="63"/>
  <c r="C43" i="63"/>
  <c r="C36" i="63"/>
  <c r="C60" i="63"/>
  <c r="F13" i="71" l="1"/>
  <c r="E13" i="71"/>
  <c r="F13" i="70"/>
  <c r="E13" i="70"/>
  <c r="H13" i="69"/>
  <c r="E13" i="69"/>
  <c r="G13" i="68"/>
  <c r="I13" i="68"/>
  <c r="F13" i="68"/>
  <c r="K13" i="67"/>
  <c r="H13" i="67"/>
  <c r="I13" i="67"/>
  <c r="K13" i="66"/>
  <c r="H13" i="66"/>
  <c r="I13" i="66"/>
  <c r="K13" i="65"/>
  <c r="L13" i="63"/>
  <c r="J13" i="63"/>
  <c r="I13" i="63"/>
  <c r="Z9" i="42" l="1"/>
  <c r="Z3" i="42"/>
  <c r="Z4" i="42"/>
  <c r="Z5" i="42"/>
  <c r="Z6" i="42"/>
  <c r="Z7" i="42"/>
  <c r="Z8" i="42"/>
  <c r="Z2" i="42"/>
  <c r="K9" i="41" l="1"/>
  <c r="Y3" i="42"/>
  <c r="Y4" i="42"/>
  <c r="Y5" i="42"/>
  <c r="Y6" i="42"/>
  <c r="Y7" i="42"/>
  <c r="Y8" i="42"/>
  <c r="Y2" i="42"/>
  <c r="Y1" i="42"/>
  <c r="V3" i="42"/>
  <c r="V4" i="42"/>
  <c r="V5" i="42"/>
  <c r="V6" i="42"/>
  <c r="V7" i="42"/>
  <c r="V8" i="42"/>
  <c r="V2" i="42"/>
  <c r="V1" i="42"/>
  <c r="A3" i="41" l="1"/>
  <c r="A4" i="41"/>
  <c r="A5" i="41"/>
  <c r="A6" i="41"/>
  <c r="A7" i="41"/>
  <c r="A8" i="41"/>
  <c r="A2" i="41"/>
  <c r="F3" i="25"/>
  <c r="F9" i="25"/>
  <c r="E8" i="25"/>
  <c r="E9" i="25"/>
  <c r="D8" i="25"/>
  <c r="D9" i="25"/>
  <c r="C9" i="25"/>
  <c r="B9" i="25"/>
  <c r="K9" i="25"/>
  <c r="L8" i="25"/>
  <c r="K8" i="25"/>
  <c r="N8" i="25" s="1"/>
  <c r="L7" i="25"/>
  <c r="K7" i="25"/>
  <c r="N7" i="25" s="1"/>
  <c r="L6" i="25"/>
  <c r="K6" i="25"/>
  <c r="N6" i="25" s="1"/>
  <c r="L5" i="25"/>
  <c r="K5" i="25"/>
  <c r="N5" i="25" s="1"/>
  <c r="L4" i="25"/>
  <c r="K4" i="25"/>
  <c r="N4" i="25" s="1"/>
  <c r="L3" i="25"/>
  <c r="K3" i="25"/>
  <c r="N3" i="25" s="1"/>
  <c r="L2" i="25"/>
  <c r="K2" i="25"/>
  <c r="N2" i="25" s="1"/>
  <c r="N9" i="25" s="1"/>
  <c r="O4" i="25" l="1"/>
  <c r="L9" i="25"/>
  <c r="O3" i="25" s="1"/>
  <c r="O2" i="25" l="1"/>
  <c r="O8" i="25"/>
  <c r="O7" i="25"/>
  <c r="O6" i="25"/>
  <c r="O5" i="25"/>
  <c r="O9" i="25" l="1"/>
  <c r="AD2" i="41" l="1"/>
  <c r="AD3" i="41"/>
  <c r="AD4" i="41"/>
  <c r="AD5" i="41"/>
  <c r="AD6" i="41"/>
  <c r="AD7" i="41"/>
  <c r="AD8" i="41"/>
  <c r="AD9" i="41" l="1"/>
  <c r="AE5" i="42"/>
  <c r="AF5" i="42" s="1"/>
  <c r="AE1" i="42"/>
  <c r="G9" i="41"/>
  <c r="AE3" i="42"/>
  <c r="AF3" i="42" s="1"/>
  <c r="AE4" i="42"/>
  <c r="AF4" i="42" s="1"/>
  <c r="AE6" i="42"/>
  <c r="AF6" i="42" s="1"/>
  <c r="AE7" i="42"/>
  <c r="AF7" i="42" s="1"/>
  <c r="AE8" i="42"/>
  <c r="AF8" i="42" s="1"/>
  <c r="AE2" i="42"/>
  <c r="AF2" i="42" s="1"/>
  <c r="W3" i="42"/>
  <c r="W4" i="42"/>
  <c r="W5" i="42"/>
  <c r="W6" i="42"/>
  <c r="W7" i="42"/>
  <c r="W8" i="42"/>
  <c r="W2" i="42"/>
  <c r="AB3" i="42"/>
  <c r="AB4" i="42"/>
  <c r="AB5" i="42"/>
  <c r="AB6" i="42"/>
  <c r="AC6" i="42" s="1"/>
  <c r="AB7" i="42"/>
  <c r="AB8" i="42"/>
  <c r="AB2" i="42"/>
  <c r="O9" i="41" l="1"/>
  <c r="AF9" i="42"/>
  <c r="W9" i="42"/>
  <c r="AC5" i="42"/>
  <c r="AC8" i="42"/>
  <c r="AC4" i="42"/>
  <c r="AC7" i="42"/>
  <c r="AC3" i="42"/>
  <c r="C18" i="47" l="1"/>
  <c r="C17" i="47"/>
  <c r="C16" i="47"/>
  <c r="C15" i="47"/>
  <c r="C14" i="47"/>
  <c r="G13" i="47"/>
  <c r="C13" i="47"/>
  <c r="C12" i="47"/>
  <c r="M3" i="42"/>
  <c r="M4" i="42"/>
  <c r="M5" i="42"/>
  <c r="M6" i="42"/>
  <c r="M7" i="42"/>
  <c r="M8" i="42"/>
  <c r="D3" i="42"/>
  <c r="D4" i="42"/>
  <c r="D5" i="42"/>
  <c r="D6" i="42"/>
  <c r="D7" i="42"/>
  <c r="D8" i="42"/>
  <c r="M2" i="42"/>
  <c r="D2" i="42"/>
  <c r="E9" i="41" l="1"/>
  <c r="C9" i="41"/>
  <c r="B5" i="24"/>
  <c r="M2" i="41" s="1"/>
  <c r="B6" i="24"/>
  <c r="B4" i="24"/>
  <c r="M3" i="41" l="1"/>
  <c r="D3" i="41" s="1"/>
  <c r="M7" i="41"/>
  <c r="D7" i="41" s="1"/>
  <c r="M4" i="41"/>
  <c r="D4" i="41" s="1"/>
  <c r="M8" i="41"/>
  <c r="D8" i="41" s="1"/>
  <c r="M5" i="41"/>
  <c r="D5" i="41" s="1"/>
  <c r="M6" i="41"/>
  <c r="D6" i="41" s="1"/>
  <c r="N5" i="41"/>
  <c r="F5" i="41" s="1"/>
  <c r="N4" i="41"/>
  <c r="F4" i="41" s="1"/>
  <c r="N2" i="41"/>
  <c r="F2" i="41" s="1"/>
  <c r="N6" i="41"/>
  <c r="F6" i="41" s="1"/>
  <c r="C59" i="47"/>
  <c r="N3" i="41"/>
  <c r="F3" i="41" s="1"/>
  <c r="N7" i="41"/>
  <c r="F7" i="41" s="1"/>
  <c r="N8" i="41"/>
  <c r="F8" i="41" s="1"/>
  <c r="C65" i="62" l="1"/>
  <c r="C65" i="69"/>
  <c r="C65" i="65"/>
  <c r="C65" i="63"/>
  <c r="C65" i="67"/>
  <c r="C65" i="70"/>
  <c r="C65" i="64"/>
  <c r="C65" i="71"/>
  <c r="C65" i="66"/>
  <c r="C65" i="68"/>
  <c r="C53" i="62"/>
  <c r="C53" i="67"/>
  <c r="C53" i="66"/>
  <c r="C53" i="65"/>
  <c r="C53" i="63"/>
  <c r="C53" i="68"/>
  <c r="C53" i="64"/>
  <c r="C53" i="69"/>
  <c r="C35" i="62"/>
  <c r="C35" i="64"/>
  <c r="C35" i="68"/>
  <c r="C35" i="70"/>
  <c r="C35" i="69"/>
  <c r="C35" i="67"/>
  <c r="C35" i="66"/>
  <c r="C35" i="71"/>
  <c r="C35" i="65"/>
  <c r="C35" i="63"/>
  <c r="C41" i="62"/>
  <c r="C41" i="64"/>
  <c r="C41" i="65"/>
  <c r="C41" i="63"/>
  <c r="C41" i="67"/>
  <c r="C41" i="70"/>
  <c r="C41" i="71"/>
  <c r="C41" i="66"/>
  <c r="C41" i="68"/>
  <c r="C41" i="69"/>
  <c r="C47" i="62"/>
  <c r="C47" i="69"/>
  <c r="C47" i="71"/>
  <c r="C47" i="70"/>
  <c r="C47" i="68"/>
  <c r="C47" i="65"/>
  <c r="C47" i="67"/>
  <c r="C47" i="66"/>
  <c r="C47" i="63"/>
  <c r="C47" i="64"/>
  <c r="C59" i="62"/>
  <c r="C59" i="71"/>
  <c r="C59" i="70"/>
  <c r="C59" i="68"/>
  <c r="C59" i="69"/>
  <c r="C59" i="67"/>
  <c r="C59" i="66"/>
  <c r="C59" i="65"/>
  <c r="C59" i="64"/>
  <c r="C59" i="63"/>
  <c r="C29" i="62"/>
  <c r="C29" i="65"/>
  <c r="M13" i="65" s="1"/>
  <c r="C29" i="64"/>
  <c r="C29" i="70"/>
  <c r="C29" i="63"/>
  <c r="C29" i="71"/>
  <c r="J13" i="71" s="1"/>
  <c r="C29" i="68"/>
  <c r="C29" i="67"/>
  <c r="C29" i="66"/>
  <c r="C29" i="69"/>
  <c r="J13" i="69" s="1"/>
  <c r="C40" i="62"/>
  <c r="C40" i="66"/>
  <c r="C40" i="63"/>
  <c r="C40" i="71"/>
  <c r="C40" i="70"/>
  <c r="C40" i="67"/>
  <c r="C40" i="65"/>
  <c r="C40" i="64"/>
  <c r="C40" i="69"/>
  <c r="C40" i="68"/>
  <c r="C52" i="71"/>
  <c r="C52" i="70"/>
  <c r="C58" i="62"/>
  <c r="C58" i="71"/>
  <c r="C58" i="70"/>
  <c r="C58" i="67"/>
  <c r="C58" i="66"/>
  <c r="C58" i="65"/>
  <c r="C58" i="64"/>
  <c r="C58" i="69"/>
  <c r="C58" i="68"/>
  <c r="C58" i="63"/>
  <c r="C34" i="62"/>
  <c r="C34" i="68"/>
  <c r="C34" i="66"/>
  <c r="C34" i="64"/>
  <c r="C34" i="69"/>
  <c r="C34" i="71"/>
  <c r="C34" i="65"/>
  <c r="C34" i="70"/>
  <c r="C34" i="67"/>
  <c r="C34" i="63"/>
  <c r="C64" i="62"/>
  <c r="C64" i="68"/>
  <c r="C64" i="63"/>
  <c r="C64" i="69"/>
  <c r="C64" i="67"/>
  <c r="C64" i="66"/>
  <c r="C64" i="64"/>
  <c r="C64" i="70"/>
  <c r="C64" i="65"/>
  <c r="C64" i="71"/>
  <c r="C46" i="62"/>
  <c r="C46" i="66"/>
  <c r="C46" i="70"/>
  <c r="C46" i="71"/>
  <c r="C46" i="68"/>
  <c r="C46" i="64"/>
  <c r="C46" i="65"/>
  <c r="C46" i="67"/>
  <c r="C46" i="63"/>
  <c r="C46" i="69"/>
  <c r="C52" i="62"/>
  <c r="C52" i="66"/>
  <c r="C52" i="63"/>
  <c r="C52" i="67"/>
  <c r="C52" i="69"/>
  <c r="C52" i="68"/>
  <c r="C52" i="65"/>
  <c r="C52" i="64"/>
  <c r="D2" i="41"/>
  <c r="M9" i="41"/>
  <c r="N9" i="41"/>
  <c r="C35" i="47"/>
  <c r="C41" i="47"/>
  <c r="C29" i="47"/>
  <c r="C47" i="47"/>
  <c r="C65" i="47"/>
  <c r="C53" i="47"/>
  <c r="C52" i="47"/>
  <c r="C64" i="47"/>
  <c r="C34" i="47"/>
  <c r="C40" i="47"/>
  <c r="C58" i="47"/>
  <c r="C46" i="47"/>
  <c r="M13" i="66" l="1"/>
  <c r="N13" i="63"/>
  <c r="C33" i="37"/>
  <c r="M13" i="67"/>
  <c r="J13" i="70"/>
  <c r="C27" i="37"/>
  <c r="C45" i="37"/>
  <c r="C51" i="37"/>
  <c r="O13" i="62"/>
  <c r="K13" i="68"/>
  <c r="M13" i="64"/>
  <c r="C57" i="37"/>
  <c r="C39" i="37"/>
  <c r="C63" i="37"/>
  <c r="C28" i="64"/>
  <c r="C28" i="71"/>
  <c r="C28" i="70"/>
  <c r="I13" i="70" s="1"/>
  <c r="C28" i="68"/>
  <c r="C28" i="67"/>
  <c r="C28" i="66"/>
  <c r="C28" i="69"/>
  <c r="I13" i="69" s="1"/>
  <c r="C28" i="65"/>
  <c r="C28" i="63"/>
  <c r="I13" i="71"/>
  <c r="C56" i="37"/>
  <c r="C38" i="37"/>
  <c r="F34" i="37" s="1"/>
  <c r="L13" i="64"/>
  <c r="L13" i="67"/>
  <c r="M13" i="63"/>
  <c r="C32" i="37"/>
  <c r="C62" i="37"/>
  <c r="F58" i="37" s="1"/>
  <c r="L13" i="65"/>
  <c r="C44" i="37"/>
  <c r="J13" i="68"/>
  <c r="L13" i="66"/>
  <c r="C50" i="37"/>
  <c r="F46" i="37" s="1"/>
  <c r="C28" i="62"/>
  <c r="C28" i="47"/>
  <c r="I13" i="47" s="1"/>
  <c r="J13" i="47"/>
  <c r="F28" i="37" l="1"/>
  <c r="F40" i="37"/>
  <c r="F52" i="37"/>
  <c r="N13" i="62"/>
  <c r="C26" i="37"/>
  <c r="F22" i="37" s="1"/>
  <c r="B19" i="37"/>
  <c r="D5" i="25" l="1"/>
  <c r="E5" i="25" s="1"/>
  <c r="F5" i="25" s="1"/>
  <c r="D6" i="25"/>
  <c r="E6" i="25" s="1"/>
  <c r="F6" i="25" s="1"/>
  <c r="D7" i="25"/>
  <c r="E7" i="25" s="1"/>
  <c r="F7" i="25" s="1"/>
  <c r="D2" i="25"/>
  <c r="D3" i="25"/>
  <c r="E3" i="25" s="1"/>
  <c r="D4" i="25"/>
  <c r="E4" i="25" s="1"/>
  <c r="F4" i="25" s="1"/>
  <c r="F8" i="25" l="1"/>
  <c r="E2" i="25"/>
  <c r="F2" i="25" s="1"/>
  <c r="AC2" i="42"/>
  <c r="AC9" i="42" s="1"/>
  <c r="AH2" i="42" s="1"/>
  <c r="AI2" i="42" l="1"/>
  <c r="AA4" i="42" l="1"/>
  <c r="H4" i="42" s="1"/>
  <c r="I4" i="42" s="1"/>
  <c r="AA8" i="42"/>
  <c r="H8" i="42" s="1"/>
  <c r="I8" i="42" s="1"/>
  <c r="AA6" i="42"/>
  <c r="H6" i="42" s="1"/>
  <c r="I6" i="42" s="1"/>
  <c r="AA3" i="42"/>
  <c r="H3" i="42" s="1"/>
  <c r="I3" i="42" s="1"/>
  <c r="AA5" i="42"/>
  <c r="H5" i="42" s="1"/>
  <c r="I5" i="42" s="1"/>
  <c r="AA2" i="42"/>
  <c r="AA7" i="42"/>
  <c r="H7" i="42" s="1"/>
  <c r="I7" i="42" s="1"/>
  <c r="AD2" i="42"/>
  <c r="Q2" i="42" s="1"/>
  <c r="R2" i="42" s="1"/>
  <c r="AG6" i="42"/>
  <c r="K6" i="42" s="1"/>
  <c r="L6" i="42" s="1"/>
  <c r="AG7" i="42"/>
  <c r="K7" i="42" s="1"/>
  <c r="L7" i="42" s="1"/>
  <c r="AG4" i="42"/>
  <c r="K4" i="42" s="1"/>
  <c r="L4" i="42" s="1"/>
  <c r="AG3" i="42"/>
  <c r="K3" i="42" s="1"/>
  <c r="L3" i="42" s="1"/>
  <c r="AG8" i="42"/>
  <c r="K8" i="42" s="1"/>
  <c r="L8" i="42" s="1"/>
  <c r="AG5" i="42"/>
  <c r="K5" i="42" s="1"/>
  <c r="L5" i="42" s="1"/>
  <c r="AG2" i="42"/>
  <c r="B2" i="42"/>
  <c r="AD6" i="42"/>
  <c r="X6" i="42"/>
  <c r="E6" i="42" s="1"/>
  <c r="X3" i="42"/>
  <c r="E3" i="42" s="1"/>
  <c r="X5" i="42"/>
  <c r="E5" i="42" s="1"/>
  <c r="X4" i="42"/>
  <c r="E4" i="42" s="1"/>
  <c r="X7" i="42"/>
  <c r="E7" i="42" s="1"/>
  <c r="X2" i="42"/>
  <c r="E2" i="42" s="1"/>
  <c r="X8" i="42"/>
  <c r="E8" i="42" s="1"/>
  <c r="AD3" i="42"/>
  <c r="AD4" i="42"/>
  <c r="AD8" i="42"/>
  <c r="AD7" i="42"/>
  <c r="AD5" i="42"/>
  <c r="T2" i="42" l="1"/>
  <c r="U2" i="42" s="1"/>
  <c r="K2" i="42"/>
  <c r="L2" i="42" s="1"/>
  <c r="AA9" i="42"/>
  <c r="H2" i="42"/>
  <c r="I2" i="42" s="1"/>
  <c r="AG9" i="42"/>
  <c r="F6" i="42"/>
  <c r="C48" i="62" s="1"/>
  <c r="N6" i="42"/>
  <c r="O6" i="42" s="1"/>
  <c r="C49" i="62" s="1"/>
  <c r="B6" i="42"/>
  <c r="C6" i="42" s="1"/>
  <c r="T6" i="42"/>
  <c r="Q6" i="42"/>
  <c r="R6" i="42" s="1"/>
  <c r="T7" i="42"/>
  <c r="U7" i="42" s="1"/>
  <c r="Q7" i="42"/>
  <c r="R7" i="42" s="1"/>
  <c r="B7" i="42"/>
  <c r="C7" i="42" s="1"/>
  <c r="F8" i="42"/>
  <c r="C60" i="62" s="1"/>
  <c r="N8" i="42"/>
  <c r="O8" i="42" s="1"/>
  <c r="C61" i="62" s="1"/>
  <c r="F5" i="42"/>
  <c r="C42" i="62" s="1"/>
  <c r="N5" i="42"/>
  <c r="O5" i="42" s="1"/>
  <c r="C43" i="62" s="1"/>
  <c r="B4" i="42"/>
  <c r="C4" i="42" s="1"/>
  <c r="T4" i="42"/>
  <c r="Q4" i="42"/>
  <c r="R4" i="42" s="1"/>
  <c r="F7" i="42"/>
  <c r="C54" i="62" s="1"/>
  <c r="N7" i="42"/>
  <c r="O7" i="42" s="1"/>
  <c r="C55" i="62" s="1"/>
  <c r="B5" i="42"/>
  <c r="C5" i="42" s="1"/>
  <c r="T5" i="42"/>
  <c r="Q5" i="42"/>
  <c r="R5" i="42" s="1"/>
  <c r="T3" i="42"/>
  <c r="Q3" i="42"/>
  <c r="R3" i="42" s="1"/>
  <c r="B3" i="42"/>
  <c r="C3" i="42" s="1"/>
  <c r="F4" i="42"/>
  <c r="C36" i="62" s="1"/>
  <c r="N4" i="42"/>
  <c r="O4" i="42" s="1"/>
  <c r="C37" i="62" s="1"/>
  <c r="B8" i="42"/>
  <c r="C8" i="42" s="1"/>
  <c r="T8" i="42"/>
  <c r="Q8" i="42"/>
  <c r="R8" i="42" s="1"/>
  <c r="N2" i="42"/>
  <c r="F3" i="42"/>
  <c r="C30" i="62" s="1"/>
  <c r="N3" i="42"/>
  <c r="O3" i="42" s="1"/>
  <c r="C31" i="62" s="1"/>
  <c r="X9" i="42"/>
  <c r="AD9" i="42"/>
  <c r="C2" i="42"/>
  <c r="AJ2" i="42" l="1"/>
  <c r="T9" i="42"/>
  <c r="F2" i="42"/>
  <c r="C24" i="62" s="1"/>
  <c r="J13" i="62" s="1"/>
  <c r="U4" i="42"/>
  <c r="C43" i="47"/>
  <c r="U6" i="42"/>
  <c r="C31" i="47"/>
  <c r="C37" i="47"/>
  <c r="U3" i="42"/>
  <c r="C55" i="47"/>
  <c r="C42" i="47"/>
  <c r="C30" i="47"/>
  <c r="U8" i="42"/>
  <c r="C36" i="47"/>
  <c r="C54" i="47"/>
  <c r="C61" i="47"/>
  <c r="C49" i="47"/>
  <c r="O2" i="42"/>
  <c r="C25" i="62" s="1"/>
  <c r="K13" i="62" s="1"/>
  <c r="U5" i="42"/>
  <c r="C60" i="47"/>
  <c r="C48" i="47"/>
  <c r="L7" i="41" l="1"/>
  <c r="B7" i="41" s="1"/>
  <c r="C57" i="62" s="1"/>
  <c r="L4" i="41"/>
  <c r="B4" i="41" s="1"/>
  <c r="C39" i="62" s="1"/>
  <c r="C25" i="47"/>
  <c r="L8" i="41"/>
  <c r="B8" i="41" s="1"/>
  <c r="C63" i="62" s="1"/>
  <c r="L6" i="41"/>
  <c r="B6" i="41" s="1"/>
  <c r="C51" i="62" s="1"/>
  <c r="D29" i="37"/>
  <c r="C24" i="47"/>
  <c r="L5" i="41"/>
  <c r="B5" i="41" s="1"/>
  <c r="C45" i="62" s="1"/>
  <c r="L3" i="41"/>
  <c r="B3" i="41" s="1"/>
  <c r="C33" i="62" s="1"/>
  <c r="D41" i="37" l="1"/>
  <c r="C33" i="47"/>
  <c r="E13" i="47"/>
  <c r="C39" i="47"/>
  <c r="C45" i="47"/>
  <c r="D38" i="37"/>
  <c r="D50" i="37"/>
  <c r="D33" i="37"/>
  <c r="D46" i="37"/>
  <c r="D32" i="37"/>
  <c r="D30" i="37"/>
  <c r="D44" i="37"/>
  <c r="D62" i="37"/>
  <c r="D42" i="37"/>
  <c r="D34" i="37"/>
  <c r="D39" i="37"/>
  <c r="D48" i="37"/>
  <c r="D54" i="37"/>
  <c r="D57" i="37"/>
  <c r="D56" i="37"/>
  <c r="D63" i="37"/>
  <c r="D58" i="37"/>
  <c r="D40" i="37"/>
  <c r="D28" i="37"/>
  <c r="D36" i="37"/>
  <c r="D60" i="37"/>
  <c r="D45" i="37"/>
  <c r="D51" i="37"/>
  <c r="D59" i="37"/>
  <c r="D35" i="37"/>
  <c r="C51" i="47"/>
  <c r="L2" i="41"/>
  <c r="B2" i="41" s="1"/>
  <c r="C27" i="62" s="1"/>
  <c r="M13" i="62" s="1"/>
  <c r="D52" i="37"/>
  <c r="C63" i="47"/>
  <c r="F13" i="47"/>
  <c r="C57" i="47"/>
  <c r="D53" i="37"/>
  <c r="D23" i="37" l="1"/>
  <c r="E13" i="37"/>
  <c r="D61" i="37"/>
  <c r="I13" i="37"/>
  <c r="D27" i="37"/>
  <c r="D49" i="37"/>
  <c r="D43" i="37"/>
  <c r="H13" i="37"/>
  <c r="D26" i="37"/>
  <c r="D31" i="37"/>
  <c r="D55" i="37"/>
  <c r="A9" i="41"/>
  <c r="D24" i="37"/>
  <c r="F13" i="37"/>
  <c r="D13" i="37"/>
  <c r="D22" i="37"/>
  <c r="D17" i="37" l="1"/>
  <c r="L9" i="41"/>
  <c r="C27" i="47" l="1"/>
  <c r="H13" i="47" l="1"/>
  <c r="D25" i="37" l="1"/>
  <c r="G13" i="37"/>
  <c r="E17" i="3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Santiago Fondoso:</t>
        </r>
        <r>
          <rPr>
            <sz val="9"/>
            <color indexed="81"/>
            <rFont val="Tahoma"/>
            <family val="2"/>
          </rPr>
          <t xml:space="preserve">
Página 159 (Martini, 2010) - Con corrección en "Internación".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Santiago Fondoso: </t>
        </r>
        <r>
          <rPr>
            <sz val="9"/>
            <color indexed="81"/>
            <rFont val="Tahoma"/>
            <family val="2"/>
          </rPr>
          <t xml:space="preserve">Cuantificación de superficies en planos CAD, 2002.
</t>
        </r>
      </text>
    </comment>
  </commentList>
</comments>
</file>

<file path=xl/sharedStrings.xml><?xml version="1.0" encoding="utf-8"?>
<sst xmlns="http://schemas.openxmlformats.org/spreadsheetml/2006/main" count="1144" uniqueCount="141">
  <si>
    <t>IN</t>
  </si>
  <si>
    <t>CI</t>
  </si>
  <si>
    <t>DyT</t>
  </si>
  <si>
    <t>AD</t>
  </si>
  <si>
    <t>SAyA</t>
  </si>
  <si>
    <t>AA</t>
  </si>
  <si>
    <t>Internación</t>
  </si>
  <si>
    <t>Cirugía</t>
  </si>
  <si>
    <t>Administración</t>
  </si>
  <si>
    <t>Circulaciones</t>
  </si>
  <si>
    <t>Total</t>
  </si>
  <si>
    <t>CyB</t>
  </si>
  <si>
    <t>Área Hospitalaria (AH)</t>
  </si>
  <si>
    <r>
      <t>Consumo anual [kWh/año*m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</si>
  <si>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</si>
  <si>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Consumos teóricos [kWh/día] (1)</t>
  </si>
  <si>
    <r>
      <t>Consumo específico [kWh/día*m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] </t>
    </r>
  </si>
  <si>
    <r>
      <t>Superficie de AH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 (2)</t>
    </r>
  </si>
  <si>
    <t>https://drive.google.com/open?id=0Bz3sfV4ZQ06NMXRJbFhEb08zVVk</t>
  </si>
  <si>
    <t>(1)</t>
  </si>
  <si>
    <t>(2)</t>
  </si>
  <si>
    <t>https://doi.org/10.17632/nj82bhvvtd.2</t>
  </si>
  <si>
    <t>Usos</t>
  </si>
  <si>
    <t>AH</t>
  </si>
  <si>
    <t>1N</t>
  </si>
  <si>
    <t>Imagen satelital</t>
  </si>
  <si>
    <t>Superficie [m2]</t>
  </si>
  <si>
    <t>2N</t>
  </si>
  <si>
    <t>AZ</t>
  </si>
  <si>
    <t>PB</t>
  </si>
  <si>
    <t>3N</t>
  </si>
  <si>
    <t>I+E</t>
  </si>
  <si>
    <t>ADM</t>
  </si>
  <si>
    <t>Fuente energética</t>
  </si>
  <si>
    <t>Energía eléctrica</t>
  </si>
  <si>
    <t>Gas natural</t>
  </si>
  <si>
    <t>Consumo anual [TEP/año]</t>
  </si>
  <si>
    <t>ACS</t>
  </si>
  <si>
    <t>Cal</t>
  </si>
  <si>
    <t>E. Eléctrica</t>
  </si>
  <si>
    <t>Otros equip.</t>
  </si>
  <si>
    <t>Otros Equip.</t>
  </si>
  <si>
    <t>Otros equipos</t>
  </si>
  <si>
    <t>4N</t>
  </si>
  <si>
    <t>5N</t>
  </si>
  <si>
    <t>Consumo por camas</t>
  </si>
  <si>
    <t>Camas</t>
  </si>
  <si>
    <t>Sistema para ref.</t>
  </si>
  <si>
    <t>Sistema para cal.</t>
  </si>
  <si>
    <t>Tipo de vent</t>
  </si>
  <si>
    <t>Participación en ACS [%] Basualdo (2017)</t>
  </si>
  <si>
    <r>
      <t>Consumo anual ACS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</si>
  <si>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otros equipos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</si>
  <si>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otros equipos [%]</t>
  </si>
  <si>
    <t>Ref+vent</t>
  </si>
  <si>
    <t>Cal+vent</t>
  </si>
  <si>
    <t>Calefacción</t>
  </si>
  <si>
    <t>Participación en calefacción (gas/ electricidad) [%] Martini (2010)</t>
  </si>
  <si>
    <r>
      <t>Superficie de AH con calefacción a electricidad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</si>
  <si>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calefacción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</si>
  <si>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refrigeración (calefacción a electricidad) [%]</t>
  </si>
  <si>
    <t>Consumo teórico total por AH [TEP/año]</t>
  </si>
  <si>
    <t>Participación refrigeración (calefacción a gas) [%]</t>
  </si>
  <si>
    <t>Consumo esp. I+E ajustado al consumo de electricidad [TEP/año*m2]</t>
  </si>
  <si>
    <t>Consumo esp. refrigeración (calefacción a gas) ajustado al consumo de electricidad [TEP/año*m2]</t>
  </si>
  <si>
    <t>Consumo esp. refrigeración (calefacción a electricidad) ajustado al consumo de electricidad [TEP/año*m2]</t>
  </si>
  <si>
    <t>Coeficiente de ajuste al consumo de electricidad</t>
  </si>
  <si>
    <t>Participación en I+E (calefacción a gas)  [%]</t>
  </si>
  <si>
    <t>Participación en I+E (calefacció a electricidad)  [%]</t>
  </si>
  <si>
    <t>Consumo esp. calefacción (a electricidad) ajustado al consumo de electricidad [TEP/año*m2]</t>
  </si>
  <si>
    <t>Participación en calefacción (a electricidad) [%]</t>
  </si>
  <si>
    <t>Verificación</t>
  </si>
  <si>
    <t>Pabellón 12</t>
  </si>
  <si>
    <t>Pabellón 13</t>
  </si>
  <si>
    <t>Pabellón 14</t>
  </si>
  <si>
    <t>Consumo Calefacción [TEP/año]</t>
  </si>
  <si>
    <t>Consumo ACS [TEP/año]</t>
  </si>
  <si>
    <t>Cosnumo otros equipos [TEP/año]</t>
  </si>
  <si>
    <r>
      <t>Superficie con ACS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</si>
  <si>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con otros equipos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</si>
  <si>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 total por AH ajustado al consumo eléctrico [TEP/año]</t>
  </si>
  <si>
    <t>Consumo refrigeración (calefacción a gas) [TEP/año]</t>
  </si>
  <si>
    <t>Consumo I+E (calefacción a gas) [TEP/año]</t>
  </si>
  <si>
    <t>Consumo I+E (calefacción a electricidad) [TEP/año]</t>
  </si>
  <si>
    <t>Consumo  refrigeración (calefacción a electricidad) [TEP/año]</t>
  </si>
  <si>
    <t>Consumo calefacción (a electricidad) [TEP/año]</t>
  </si>
  <si>
    <t>Consumo teórico total [TEP/año]</t>
  </si>
  <si>
    <t>Consumo I+E (sin climatización) [TEP/año]</t>
  </si>
  <si>
    <t>Participación en I+E (sin climatización)  [%]</t>
  </si>
  <si>
    <t xml:space="preserve"> </t>
  </si>
  <si>
    <t>Iluminación + 
Equipamiento [%]</t>
  </si>
  <si>
    <t>Climatización [%]</t>
  </si>
  <si>
    <t>Consumo anual Iluminación + 
Equipamiento [TEP/año]</t>
  </si>
  <si>
    <t>Consumo anual Climatización [TEP/año]</t>
  </si>
  <si>
    <t>Consumo Iluminación + 
Equipamiento [%]</t>
  </si>
  <si>
    <t>Consumo Climatización [%]</t>
  </si>
  <si>
    <r>
      <t>Superficie GN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</si>
  <si>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GN + RE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</si>
  <si>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CE + RE + I+E 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</si>
  <si>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Superficie solo I+E [m2]</t>
  </si>
  <si>
    <t>Pabellón Bossio</t>
  </si>
  <si>
    <t>G</t>
  </si>
  <si>
    <t>Pabellón Central</t>
  </si>
  <si>
    <t>Pabellón Finochietto</t>
  </si>
  <si>
    <t>Pabellón Maternidad</t>
  </si>
  <si>
    <t>Pabellón Cieza Rodriguez</t>
  </si>
  <si>
    <t>Pabellón Rossi</t>
  </si>
  <si>
    <t>Pabellón Quemados</t>
  </si>
  <si>
    <t>Subsuelo circulaciones</t>
  </si>
  <si>
    <t>Iglesia</t>
  </si>
  <si>
    <t>Talleres</t>
  </si>
  <si>
    <t>Nefrología y rehabilitación</t>
  </si>
  <si>
    <t>E</t>
  </si>
  <si>
    <t>NO</t>
  </si>
  <si>
    <t>Bossio</t>
  </si>
  <si>
    <r>
      <t>Central/</t>
    </r>
    <r>
      <rPr>
        <i/>
        <sz val="11"/>
        <color theme="1"/>
        <rFont val="Calibri"/>
        <family val="2"/>
        <scheme val="minor"/>
      </rPr>
      <t>Chiller</t>
    </r>
    <r>
      <rPr>
        <sz val="11"/>
        <color theme="1"/>
        <rFont val="Calibri"/>
        <family val="2"/>
        <scheme val="minor"/>
      </rPr>
      <t>/fan-coil</t>
    </r>
  </si>
  <si>
    <t>Central/Caldera/fan-coil</t>
  </si>
  <si>
    <t>Forzada/sin recuperación de calor</t>
  </si>
  <si>
    <r>
      <t>Individual/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</si>
  <si>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Individual/Estufas/TBH</t>
  </si>
  <si>
    <t>Natural</t>
  </si>
  <si>
    <t>Central/Caldera/Radiadores</t>
  </si>
  <si>
    <t>Pabellón Cieza</t>
  </si>
  <si>
    <t>Zonal/Calefactor</t>
  </si>
  <si>
    <r>
      <t>Central/</t>
    </r>
    <r>
      <rPr>
        <i/>
        <sz val="11"/>
        <color theme="1"/>
        <rFont val="Calibri"/>
        <family val="2"/>
        <scheme val="minor"/>
      </rPr>
      <t>Chiller</t>
    </r>
    <r>
      <rPr>
        <sz val="11"/>
        <color theme="1"/>
        <rFont val="Calibri"/>
        <family val="2"/>
        <scheme val="minor"/>
      </rPr>
      <t>/sin TE</t>
    </r>
  </si>
  <si>
    <t>Equipos de expansión indirecta (centrales de refrigeración)</t>
  </si>
  <si>
    <t>Forzada/sin recuperador de calor</t>
  </si>
  <si>
    <t>Circulaciones Subsuelo</t>
  </si>
  <si>
    <t>No posee equipo termo-mecánico</t>
  </si>
  <si>
    <t>Talleres de mantenimiento</t>
  </si>
  <si>
    <t>Edificio de Nefrología y Rehabilitación</t>
  </si>
  <si>
    <t>HIGA "Gral. San Martín"</t>
  </si>
  <si>
    <t>Demanda en climatización</t>
  </si>
  <si>
    <t>SCOP/SEER/eficiencia</t>
  </si>
  <si>
    <t>Coef de reducción</t>
  </si>
  <si>
    <t>Nuevo valor de demanda</t>
  </si>
  <si>
    <t>Nuevo valor de consumo</t>
  </si>
  <si>
    <t>Mejorando equipos</t>
  </si>
  <si>
    <t>Coef de eficiencia</t>
  </si>
  <si>
    <t>Mejorando la envolvente</t>
  </si>
  <si>
    <t>Consumo por fuente [TEP/año]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</si>
</sst>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A1A1A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5CE7"/>
        <bgColor indexed="64"/>
      </patternFill>
    </fill>
    <fill>
      <patternFill patternType="solid">
        <fgColor rgb="FF001FA4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0" applyFont="1"/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10" fillId="0" borderId="0" xfId="1"/>
    <xf numFmtId="49" fontId="0" fillId="0" borderId="0" xfId="0" applyNumberForma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2" fontId="0" fillId="11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wrapText="1"/>
    </xf>
    <xf numFmtId="2" fontId="0" fillId="0" borderId="0" xfId="0" applyNumberFormat="1"/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1" borderId="1" xfId="0" applyFill="1" applyBorder="1"/>
    <xf numFmtId="0" fontId="0" fillId="10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/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3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9" borderId="10" xfId="0" applyFont="1" applyFill="1" applyBorder="1"/>
    <xf numFmtId="0" fontId="3" fillId="3" borderId="11" xfId="0" applyFont="1" applyFill="1" applyBorder="1"/>
    <xf numFmtId="2" fontId="0" fillId="4" borderId="8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2" fontId="0" fillId="13" borderId="8" xfId="0" applyNumberFormat="1" applyFill="1" applyBorder="1" applyAlignment="1">
      <alignment vertical="center" wrapText="1"/>
    </xf>
    <xf numFmtId="2" fontId="2" fillId="6" borderId="8" xfId="0" applyNumberFormat="1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vertical="center" wrapText="1"/>
    </xf>
    <xf numFmtId="2" fontId="2" fillId="9" borderId="8" xfId="0" applyNumberFormat="1" applyFont="1" applyFill="1" applyBorder="1"/>
    <xf numFmtId="2" fontId="3" fillId="3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13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2" xfId="0" applyFont="1" applyFill="1" applyBorder="1"/>
    <xf numFmtId="2" fontId="0" fillId="4" borderId="3" xfId="0" applyNumberFormat="1" applyFill="1" applyBorder="1" applyAlignment="1">
      <alignment vertical="center" wrapText="1"/>
    </xf>
    <xf numFmtId="2" fontId="0" fillId="5" borderId="3" xfId="0" applyNumberFormat="1" applyFill="1" applyBorder="1" applyAlignment="1">
      <alignment vertical="center" wrapText="1"/>
    </xf>
    <xf numFmtId="2" fontId="0" fillId="13" borderId="3" xfId="0" applyNumberForma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>
      <alignment vertical="center" wrapText="1"/>
    </xf>
    <xf numFmtId="2" fontId="2" fillId="8" borderId="3" xfId="0" applyNumberFormat="1" applyFont="1" applyFill="1" applyBorder="1" applyAlignment="1">
      <alignment vertical="center" wrapText="1"/>
    </xf>
    <xf numFmtId="2" fontId="2" fillId="9" borderId="3" xfId="0" applyNumberFormat="1" applyFont="1" applyFill="1" applyBorder="1"/>
    <xf numFmtId="0" fontId="3" fillId="3" borderId="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9" borderId="14" xfId="0" applyFont="1" applyFill="1" applyBorder="1"/>
    <xf numFmtId="0" fontId="3" fillId="3" borderId="15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4" borderId="4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2" fontId="0" fillId="14" borderId="0" xfId="0" applyNumberFormat="1" applyFill="1"/>
    <xf numFmtId="0" fontId="2" fillId="14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1" fillId="16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1" fillId="0" borderId="0" xfId="0" applyFont="1"/>
    <xf numFmtId="0" fontId="0" fillId="3" borderId="1" xfId="0" applyFill="1" applyBorder="1" applyAlignment="1">
      <alignment horizontal="right"/>
    </xf>
    <xf numFmtId="2" fontId="3" fillId="11" borderId="1" xfId="0" applyNumberFormat="1" applyFont="1" applyFill="1" applyBorder="1"/>
    <xf numFmtId="0" fontId="3" fillId="0" borderId="0" xfId="0" applyFont="1"/>
    <xf numFmtId="0" fontId="1" fillId="18" borderId="9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2" fontId="0" fillId="0" borderId="3" xfId="0" applyNumberFormat="1" applyBorder="1"/>
    <xf numFmtId="0" fontId="0" fillId="0" borderId="2" xfId="0" applyBorder="1"/>
    <xf numFmtId="0" fontId="1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0" fillId="11" borderId="19" xfId="0" applyFill="1" applyBorder="1"/>
    <xf numFmtId="2" fontId="3" fillId="11" borderId="20" xfId="0" applyNumberFormat="1" applyFont="1" applyFill="1" applyBorder="1"/>
    <xf numFmtId="2" fontId="3" fillId="11" borderId="21" xfId="0" applyNumberFormat="1" applyFont="1" applyFill="1" applyBorder="1"/>
    <xf numFmtId="2" fontId="3" fillId="11" borderId="22" xfId="0" applyNumberFormat="1" applyFont="1" applyFill="1" applyBorder="1"/>
    <xf numFmtId="0" fontId="3" fillId="11" borderId="23" xfId="0" applyFont="1" applyFill="1" applyBorder="1" applyAlignment="1">
      <alignment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2" fontId="3" fillId="11" borderId="19" xfId="0" applyNumberFormat="1" applyFont="1" applyFill="1" applyBorder="1"/>
    <xf numFmtId="2" fontId="3" fillId="11" borderId="23" xfId="0" applyNumberFormat="1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3" fillId="10" borderId="23" xfId="0" applyFont="1" applyFill="1" applyBorder="1"/>
    <xf numFmtId="164" fontId="0" fillId="11" borderId="6" xfId="0" applyNumberFormat="1" applyFill="1" applyBorder="1"/>
    <xf numFmtId="164" fontId="0" fillId="10" borderId="6" xfId="0" applyNumberFormat="1" applyFill="1" applyBorder="1"/>
    <xf numFmtId="0" fontId="0" fillId="3" borderId="0" xfId="0" applyFill="1"/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1FA4"/>
      <color rgb="FF7A0000"/>
      <color rgb="FFCC9900"/>
      <color rgb="FFEE5CE7"/>
      <color rgb="FF990099"/>
      <color rgb="FF663300"/>
      <color rgb="FF660066"/>
      <color rgb="FF800000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Pabellón Bossio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Bossio!$J$12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45-4DE5-BB91-2CF2E9F223C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45-4DE5-BB91-2CF2E9F223C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45-4DE5-BB91-2CF2E9F223C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45-4DE5-BB91-2CF2E9F223C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545-4DE5-BB91-2CF2E9F223C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545-4DE5-BB91-2CF2E9F223CF}"/>
              </c:ext>
            </c:extLst>
          </c:dPt>
          <c:val>
            <c:numRef>
              <c:f>Bossio!$J$13</c:f>
              <c:numCache>
                <c:formatCode>0.00</c:formatCode>
                <c:ptCount val="1"/>
                <c:pt idx="0">
                  <c:v>61.244402172169067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545-4DE5-BB91-2CF2E9F223CF}"/>
            </c:ext>
          </c:extLst>
        </c:ser>
        <c:ser>
          <c:idx val="1"/>
          <c:order val="1"/>
          <c:tx>
            <c:strRef>
              <c:f>Bossio!$K$12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Bossio!$K$13</c:f>
              <c:numCache>
                <c:formatCode>0.00</c:formatCode>
                <c:ptCount val="1"/>
                <c:pt idx="0">
                  <c:v>35.756456562957865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545-4DE5-BB91-2CF2E9F223CF}"/>
            </c:ext>
          </c:extLst>
        </c:ser>
        <c:ser>
          <c:idx val="2"/>
          <c:order val="2"/>
          <c:tx>
            <c:strRef>
              <c:f>Bossio!$L$12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Bossio!$L$13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545-4DE5-BB91-2CF2E9F223CF}"/>
            </c:ext>
          </c:extLst>
        </c:ser>
        <c:ser>
          <c:idx val="3"/>
          <c:order val="3"/>
          <c:tx>
            <c:strRef>
              <c:f>Bossio!$M$12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Bossio!$M$13</c:f>
              <c:numCache>
                <c:formatCode>0.00</c:formatCode>
                <c:ptCount val="1"/>
                <c:pt idx="0">
                  <c:v>97.651919595496992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545-4DE5-BB91-2CF2E9F223CF}"/>
            </c:ext>
          </c:extLst>
        </c:ser>
        <c:ser>
          <c:idx val="4"/>
          <c:order val="4"/>
          <c:tx>
            <c:strRef>
              <c:f>Bossio!$N$12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Bossio!$N$13</c:f>
              <c:numCache>
                <c:formatCode>0.00</c:formatCode>
                <c:ptCount val="1"/>
                <c:pt idx="0">
                  <c:v>13.276162750271343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545-4DE5-BB91-2CF2E9F223CF}"/>
            </c:ext>
          </c:extLst>
        </c:ser>
        <c:ser>
          <c:idx val="5"/>
          <c:order val="5"/>
          <c:tx>
            <c:strRef>
              <c:f>Bossio!$O$12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Bossio!$O$13</c:f>
              <c:numCache>
                <c:formatCode>0.00</c:formatCode>
                <c:ptCount val="1"/>
                <c:pt idx="0">
                  <c:v>29.850127513668316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545-4DE5-BB91-2CF2E9F2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AR" sz="1400" b="1" i="0" u="none" strike="noStrike" baseline="0">
                <a:effectLst/>
              </a:rPr>
              <a:t>Talleres de mantenimiento</a:t>
            </a:r>
            <a:r>
              <a:rPr lang="es-AR" sz="1400" b="1" i="0" u="none" strike="noStrike" baseline="0"/>
              <a:t> 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Talleres!$E$12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A2-4A3D-89BF-0115685EE5E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A2-4A3D-89BF-0115685EE5E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A2-4A3D-89BF-0115685EE5EE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A2-4A3D-89BF-0115685EE5EE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A2-4A3D-89BF-0115685EE5E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A2-4A3D-89BF-0115685EE5EE}"/>
              </c:ext>
            </c:extLst>
          </c:dPt>
          <c:val>
            <c:numRef>
              <c:f>Talleres!$E$13</c:f>
              <c:numCache>
                <c:formatCode>0.00</c:formatCode>
                <c:ptCount val="1"/>
                <c:pt idx="0">
                  <c:v>1.4912722327020003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3A2-4A3D-89BF-0115685EE5EE}"/>
            </c:ext>
          </c:extLst>
        </c:ser>
        <c:ser>
          <c:idx val="1"/>
          <c:order val="1"/>
          <c:tx>
            <c:strRef>
              <c:f>Talleres!$F$12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Talleres!$F$13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3A2-4A3D-89BF-0115685EE5EE}"/>
            </c:ext>
          </c:extLst>
        </c:ser>
        <c:ser>
          <c:idx val="2"/>
          <c:order val="2"/>
          <c:tx>
            <c:strRef>
              <c:f>Talleres!$G$12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Talleres!$G$13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3A2-4A3D-89BF-0115685EE5EE}"/>
            </c:ext>
          </c:extLst>
        </c:ser>
        <c:ser>
          <c:idx val="3"/>
          <c:order val="3"/>
          <c:tx>
            <c:strRef>
              <c:f>Talleres!$H$12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Talleres!$H$13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3A2-4A3D-89BF-0115685EE5EE}"/>
            </c:ext>
          </c:extLst>
        </c:ser>
        <c:ser>
          <c:idx val="4"/>
          <c:order val="4"/>
          <c:tx>
            <c:strRef>
              <c:f>Talleres!$I$12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Talleres!$I$13</c:f>
              <c:numCache>
                <c:formatCode>0.00</c:formatCode>
                <c:ptCount val="1"/>
                <c:pt idx="0">
                  <c:v>0.21815817094633749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3A2-4A3D-89BF-0115685EE5EE}"/>
            </c:ext>
          </c:extLst>
        </c:ser>
        <c:ser>
          <c:idx val="5"/>
          <c:order val="5"/>
          <c:tx>
            <c:strRef>
              <c:f>Talleres!$J$12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Talleres!$J$13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3A2-4A3D-89BF-0115685E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AR" sz="1400" b="1" i="0" u="none" strike="noStrike" baseline="0">
                <a:effectLst/>
              </a:rPr>
              <a:t>Edificio de Nefrología y Rehabilitación</a:t>
            </a:r>
            <a:r>
              <a:rPr lang="es-AR" sz="1400" b="1" i="0" u="none" strike="noStrike" baseline="0"/>
              <a:t> 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'Nef. y Rehab.'!$E$12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9A-45E1-AEC7-693B3AAC3E8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9A-45E1-AEC7-693B3AAC3E8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9A-45E1-AEC7-693B3AAC3E8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9A-45E1-AEC7-693B3AAC3E8C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9A-45E1-AEC7-693B3AAC3E8C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B9A-45E1-AEC7-693B3AAC3E8C}"/>
              </c:ext>
            </c:extLst>
          </c:dPt>
          <c:val>
            <c:numRef>
              <c:f>'Nef. y Rehab.'!$E$13</c:f>
              <c:numCache>
                <c:formatCode>0.00</c:formatCode>
                <c:ptCount val="1"/>
                <c:pt idx="0">
                  <c:v>8.4021851847036508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9A-45E1-AEC7-693B3AAC3E8C}"/>
            </c:ext>
          </c:extLst>
        </c:ser>
        <c:ser>
          <c:idx val="1"/>
          <c:order val="1"/>
          <c:tx>
            <c:strRef>
              <c:f>'Nef. y Rehab.'!$F$12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'Nef. y Rehab.'!$F$13</c:f>
              <c:numCache>
                <c:formatCode>0.00</c:formatCode>
                <c:ptCount val="1"/>
                <c:pt idx="0">
                  <c:v>4.4355413405401176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9A-45E1-AEC7-693B3AAC3E8C}"/>
            </c:ext>
          </c:extLst>
        </c:ser>
        <c:ser>
          <c:idx val="2"/>
          <c:order val="2"/>
          <c:tx>
            <c:strRef>
              <c:f>'Nef. y Rehab.'!$G$12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'Nef. y Rehab.'!$G$13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B9A-45E1-AEC7-693B3AAC3E8C}"/>
            </c:ext>
          </c:extLst>
        </c:ser>
        <c:ser>
          <c:idx val="3"/>
          <c:order val="3"/>
          <c:tx>
            <c:strRef>
              <c:f>'Nef. y Rehab.'!$H$12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'Nef. y Rehab.'!$H$13</c:f>
              <c:numCache>
                <c:formatCode>0.00</c:formatCode>
                <c:ptCount val="1"/>
                <c:pt idx="0">
                  <c:v>7.6200861326372102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B9A-45E1-AEC7-693B3AAC3E8C}"/>
            </c:ext>
          </c:extLst>
        </c:ser>
        <c:ser>
          <c:idx val="4"/>
          <c:order val="4"/>
          <c:tx>
            <c:strRef>
              <c:f>'Nef. y Rehab.'!$I$12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'Nef. y Rehab.'!$I$13</c:f>
              <c:numCache>
                <c:formatCode>0.00</c:formatCode>
                <c:ptCount val="1"/>
                <c:pt idx="0">
                  <c:v>0.79851561191668963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9A-45E1-AEC7-693B3AAC3E8C}"/>
            </c:ext>
          </c:extLst>
        </c:ser>
        <c:ser>
          <c:idx val="5"/>
          <c:order val="5"/>
          <c:tx>
            <c:strRef>
              <c:f>'Nef. y Rehab.'!$J$12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'Nef. y Rehab.'!$J$13</c:f>
              <c:numCache>
                <c:formatCode>0.00</c:formatCode>
                <c:ptCount val="1"/>
                <c:pt idx="0">
                  <c:v>2.1055355744119106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B9A-45E1-AEC7-693B3AAC3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Distribución de energía primaria discriminada por usos - HIGA "Gral. San Martín"</a:t>
            </a:r>
          </a:p>
        </c:rich>
      </c:tx>
      <c:layout>
        <c:manualLayout>
          <c:xMode val="edge"/>
          <c:yMode val="edge"/>
          <c:x val="0.10895256410256411"/>
          <c:y val="1.9598765432098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8-47D5-9346-5C0B93E9CE4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7D5-9346-5C0B93E9CE4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CDD-9A7B-45BA799793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7D5-9346-5C0B93E9CE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8-47D5-9346-5C0B93E9CE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7D5-9346-5C0B93E9C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'HIGA "Gral. San Martín"'!$D$12:$I$12</c:f>
              <c:strCache>
                <c:ptCount val="6"/>
                <c:pt idx="0">
                  <c:v>I+E</c:v>
                </c:pt>
                <c:pt idx="1">
                  <c:v>Ref+vent</c:v>
                </c:pt>
                <c:pt idx="2">
                  <c:v>Cal+vent</c:v>
                </c:pt>
                <c:pt idx="3">
                  <c:v>Cal</c:v>
                </c:pt>
                <c:pt idx="4">
                  <c:v>ACS</c:v>
                </c:pt>
                <c:pt idx="5">
                  <c:v>Otros Equip.</c:v>
                </c:pt>
              </c:strCache>
            </c:strRef>
          </c:cat>
          <c:val>
            <c:numRef>
              <c:f>'HIGA "Gral. San Martín"'!$D$13:$I$13</c:f>
              <c:numCache>
                <c:formatCode>0.00</c:formatCode>
                <c:ptCount val="6"/>
                <c:pt idx="0">
                  <c:v>236.20271751156827</c:v>
                </c:pt>
                <c:pt idx="1">
                  <c:v>129.76992171898948</c:v>
                </c:pt>
                <c:pt idx="2">
                  <c:v>7.8487709156159484</c:v>
                </c:pt>
                <c:pt idx="3">
                  <c:v>340.31973627899993</c:v>
                </c:pt>
                <c:pt idx="4">
                  <c:v>44.389530818999987</c:v>
                </c:pt>
                <c:pt idx="5">
                  <c:v>108.50774200199999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7D5-9346-5C0B93E9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HIGA "Gral. San Martín"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'HIGA "Gral. San Martín"'!$D$12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A-4A5A-89BD-C42F53380A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A-4A5A-89BD-C42F53380A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A-4A5A-89BD-C42F53380A5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A-4A5A-89BD-C42F53380A5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A-4A5A-89BD-C42F53380A5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A-4A5A-89BD-C42F53380A5F}"/>
              </c:ext>
            </c:extLst>
          </c:dPt>
          <c:val>
            <c:numRef>
              <c:f>'HIGA "Gral. San Martín"'!$D$13</c:f>
              <c:numCache>
                <c:formatCode>0.00</c:formatCode>
                <c:ptCount val="1"/>
                <c:pt idx="0">
                  <c:v>236.20271751156827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A-4A5A-89BD-C42F53380A5F}"/>
            </c:ext>
          </c:extLst>
        </c:ser>
        <c:ser>
          <c:idx val="1"/>
          <c:order val="1"/>
          <c:tx>
            <c:strRef>
              <c:f>'HIGA "Gral. San Martín"'!$E$12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'HIGA "Gral. San Martín"'!$E$13</c:f>
              <c:numCache>
                <c:formatCode>0.00</c:formatCode>
                <c:ptCount val="1"/>
                <c:pt idx="0">
                  <c:v>129.76992171898948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4A-4A5A-89BD-C42F53380A5F}"/>
            </c:ext>
          </c:extLst>
        </c:ser>
        <c:ser>
          <c:idx val="2"/>
          <c:order val="2"/>
          <c:tx>
            <c:strRef>
              <c:f>'HIGA "Gral. San Martín"'!$F$12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'HIGA "Gral. San Martín"'!$F$13</c:f>
              <c:numCache>
                <c:formatCode>0.00</c:formatCode>
                <c:ptCount val="1"/>
                <c:pt idx="0">
                  <c:v>7.8487709156159484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4A-4A5A-89BD-C42F53380A5F}"/>
            </c:ext>
          </c:extLst>
        </c:ser>
        <c:ser>
          <c:idx val="3"/>
          <c:order val="3"/>
          <c:tx>
            <c:strRef>
              <c:f>'HIGA "Gral. San Martín"'!$G$12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'HIGA "Gral. San Martín"'!$G$13</c:f>
              <c:numCache>
                <c:formatCode>0.00</c:formatCode>
                <c:ptCount val="1"/>
                <c:pt idx="0">
                  <c:v>340.31973627899993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4A-4A5A-89BD-C42F53380A5F}"/>
            </c:ext>
          </c:extLst>
        </c:ser>
        <c:ser>
          <c:idx val="4"/>
          <c:order val="4"/>
          <c:tx>
            <c:strRef>
              <c:f>'HIGA "Gral. San Martín"'!$H$12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'HIGA "Gral. San Martín"'!$H$13</c:f>
              <c:numCache>
                <c:formatCode>0.00</c:formatCode>
                <c:ptCount val="1"/>
                <c:pt idx="0">
                  <c:v>44.389530818999987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4A-4A5A-89BD-C42F53380A5F}"/>
            </c:ext>
          </c:extLst>
        </c:ser>
        <c:ser>
          <c:idx val="5"/>
          <c:order val="5"/>
          <c:tx>
            <c:strRef>
              <c:f>'HIGA "Gral. San Martín"'!$I$12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'HIGA "Gral. San Martín"'!$I$13</c:f>
              <c:numCache>
                <c:formatCode>0.00</c:formatCode>
                <c:ptCount val="1"/>
                <c:pt idx="0">
                  <c:v>108.50774200199999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4A-4A5A-89BD-C42F5338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Pabellón Central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Central!$I$12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D-44D4-9E81-0C0CA80DFCA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D-44D4-9E81-0C0CA80DFCA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5D-44D4-9E81-0C0CA80DFCA2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F5D-44D4-9E81-0C0CA80DFCA2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F5D-44D4-9E81-0C0CA80DFCA2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F5D-44D4-9E81-0C0CA80DFCA2}"/>
              </c:ext>
            </c:extLst>
          </c:dPt>
          <c:val>
            <c:numRef>
              <c:f>Central!$I$13</c:f>
              <c:numCache>
                <c:formatCode>0.00</c:formatCode>
                <c:ptCount val="1"/>
                <c:pt idx="0">
                  <c:v>67.747284355713305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F5D-44D4-9E81-0C0CA80DFCA2}"/>
            </c:ext>
          </c:extLst>
        </c:ser>
        <c:ser>
          <c:idx val="1"/>
          <c:order val="1"/>
          <c:tx>
            <c:strRef>
              <c:f>Central!$J$12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Central!$J$13</c:f>
              <c:numCache>
                <c:formatCode>0.00</c:formatCode>
                <c:ptCount val="1"/>
                <c:pt idx="0">
                  <c:v>36.532529317583801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5D-44D4-9E81-0C0CA80DFCA2}"/>
            </c:ext>
          </c:extLst>
        </c:ser>
        <c:ser>
          <c:idx val="2"/>
          <c:order val="2"/>
          <c:tx>
            <c:strRef>
              <c:f>Central!$K$12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Central!$K$13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F5D-44D4-9E81-0C0CA80DFCA2}"/>
            </c:ext>
          </c:extLst>
        </c:ser>
        <c:ser>
          <c:idx val="3"/>
          <c:order val="3"/>
          <c:tx>
            <c:strRef>
              <c:f>Central!$L$12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Central!$L$13</c:f>
              <c:numCache>
                <c:formatCode>0.00</c:formatCode>
                <c:ptCount val="1"/>
                <c:pt idx="0">
                  <c:v>84.555491902882494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F5D-44D4-9E81-0C0CA80DFCA2}"/>
            </c:ext>
          </c:extLst>
        </c:ser>
        <c:ser>
          <c:idx val="4"/>
          <c:order val="4"/>
          <c:tx>
            <c:strRef>
              <c:f>Central!$M$12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Central!$M$13</c:f>
              <c:numCache>
                <c:formatCode>0.00</c:formatCode>
                <c:ptCount val="1"/>
                <c:pt idx="0">
                  <c:v>8.3278638023124376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F5D-44D4-9E81-0C0CA80DFCA2}"/>
            </c:ext>
          </c:extLst>
        </c:ser>
        <c:ser>
          <c:idx val="5"/>
          <c:order val="5"/>
          <c:tx>
            <c:strRef>
              <c:f>Central!$N$12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Central!$N$13</c:f>
              <c:numCache>
                <c:formatCode>0.00</c:formatCode>
                <c:ptCount val="1"/>
                <c:pt idx="0">
                  <c:v>50.515701898206025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F5D-44D4-9E81-0C0CA80D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</a:t>
            </a:r>
            <a:r>
              <a:rPr lang="es-AR" b="1" baseline="0"/>
              <a:t> </a:t>
            </a:r>
            <a:r>
              <a:rPr lang="es-AR" b="1"/>
              <a:t>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Pabellón Finochietto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Finochietto!$H$12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6-4F88-84A9-4468D852128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A6-4F88-84A9-4468D852128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A6-4F88-84A9-4468D852128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A6-4F88-84A9-4468D852128C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A6-4F88-84A9-4468D852128C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A6-4F88-84A9-4468D852128C}"/>
              </c:ext>
            </c:extLst>
          </c:dPt>
          <c:val>
            <c:numRef>
              <c:f>Finochietto!$H$13</c:f>
              <c:numCache>
                <c:formatCode>0.00</c:formatCode>
                <c:ptCount val="1"/>
                <c:pt idx="0">
                  <c:v>13.236331885572366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A6-4F88-84A9-4468D852128C}"/>
            </c:ext>
          </c:extLst>
        </c:ser>
        <c:ser>
          <c:idx val="1"/>
          <c:order val="1"/>
          <c:tx>
            <c:strRef>
              <c:f>Finochietto!$I$12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Finochietto!$I$13</c:f>
              <c:numCache>
                <c:formatCode>0.00</c:formatCode>
                <c:ptCount val="1"/>
                <c:pt idx="0">
                  <c:v>10.233082373490442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AA6-4F88-84A9-4468D852128C}"/>
            </c:ext>
          </c:extLst>
        </c:ser>
        <c:ser>
          <c:idx val="2"/>
          <c:order val="2"/>
          <c:tx>
            <c:strRef>
              <c:f>Finochietto!$J$12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Finochietto!$J$13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AA6-4F88-84A9-4468D852128C}"/>
            </c:ext>
          </c:extLst>
        </c:ser>
        <c:ser>
          <c:idx val="3"/>
          <c:order val="3"/>
          <c:tx>
            <c:strRef>
              <c:f>Finochietto!$K$12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Finochietto!$K$13</c:f>
              <c:numCache>
                <c:formatCode>0.00</c:formatCode>
                <c:ptCount val="1"/>
                <c:pt idx="0">
                  <c:v>33.057558307653039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AA6-4F88-84A9-4468D852128C}"/>
            </c:ext>
          </c:extLst>
        </c:ser>
        <c:ser>
          <c:idx val="4"/>
          <c:order val="4"/>
          <c:tx>
            <c:strRef>
              <c:f>Finochietto!$L$12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Finochietto!$L$13</c:f>
              <c:numCache>
                <c:formatCode>0.00</c:formatCode>
                <c:ptCount val="1"/>
                <c:pt idx="0">
                  <c:v>3.4770946694103748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A6-4F88-84A9-4468D852128C}"/>
            </c:ext>
          </c:extLst>
        </c:ser>
        <c:ser>
          <c:idx val="5"/>
          <c:order val="5"/>
          <c:tx>
            <c:strRef>
              <c:f>Finochietto!$M$12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Finochietto!$M$13</c:f>
              <c:numCache>
                <c:formatCode>0.00</c:formatCode>
                <c:ptCount val="1"/>
                <c:pt idx="0">
                  <c:v>8.0074812768163657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AA6-4F88-84A9-4468D852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</a:t>
            </a:r>
            <a:r>
              <a:rPr lang="es-AR" b="1" baseline="0"/>
              <a:t> </a:t>
            </a:r>
            <a:r>
              <a:rPr lang="es-AR" b="1"/>
              <a:t>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Pabellón Maternidad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Maternidad!$H$12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EF-4A88-8331-455ADD348CC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3EF-4A88-8331-455ADD348CC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3EF-4A88-8331-455ADD348CC1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EF-4A88-8331-455ADD348CC1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EF-4A88-8331-455ADD348CC1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3EF-4A88-8331-455ADD348CC1}"/>
              </c:ext>
            </c:extLst>
          </c:dPt>
          <c:val>
            <c:numRef>
              <c:f>Maternidad!$H$13</c:f>
              <c:numCache>
                <c:formatCode>0.00</c:formatCode>
                <c:ptCount val="1"/>
                <c:pt idx="0">
                  <c:v>17.664539274320742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3EF-4A88-8331-455ADD348CC1}"/>
            </c:ext>
          </c:extLst>
        </c:ser>
        <c:ser>
          <c:idx val="1"/>
          <c:order val="1"/>
          <c:tx>
            <c:strRef>
              <c:f>Maternidad!$I$12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Maternidad!$I$13</c:f>
              <c:numCache>
                <c:formatCode>0.00</c:formatCode>
                <c:ptCount val="1"/>
                <c:pt idx="0">
                  <c:v>14.245718050029879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3EF-4A88-8331-455ADD348CC1}"/>
            </c:ext>
          </c:extLst>
        </c:ser>
        <c:ser>
          <c:idx val="2"/>
          <c:order val="2"/>
          <c:tx>
            <c:strRef>
              <c:f>Maternidad!$J$12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Maternidad!$J$13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3EF-4A88-8331-455ADD348CC1}"/>
            </c:ext>
          </c:extLst>
        </c:ser>
        <c:ser>
          <c:idx val="3"/>
          <c:order val="3"/>
          <c:tx>
            <c:strRef>
              <c:f>Maternidad!$K$12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Maternidad!$K$13</c:f>
              <c:numCache>
                <c:formatCode>0.00</c:formatCode>
                <c:ptCount val="1"/>
                <c:pt idx="0">
                  <c:v>42.869526842512776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3EF-4A88-8331-455ADD348CC1}"/>
            </c:ext>
          </c:extLst>
        </c:ser>
        <c:ser>
          <c:idx val="4"/>
          <c:order val="4"/>
          <c:tx>
            <c:strRef>
              <c:f>Maternidad!$L$12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Maternidad!$L$13</c:f>
              <c:numCache>
                <c:formatCode>0.00</c:formatCode>
                <c:ptCount val="1"/>
                <c:pt idx="0">
                  <c:v>6.2881806962338986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3EF-4A88-8331-455ADD348CC1}"/>
            </c:ext>
          </c:extLst>
        </c:ser>
        <c:ser>
          <c:idx val="5"/>
          <c:order val="5"/>
          <c:tx>
            <c:strRef>
              <c:f>Maternidad!$M$12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Maternidad!$M$13</c:f>
              <c:numCache>
                <c:formatCode>0.00</c:formatCode>
                <c:ptCount val="1"/>
                <c:pt idx="0">
                  <c:v>9.8105027883036406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3EF-4A88-8331-455ADD348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</a:t>
            </a:r>
            <a:r>
              <a:rPr lang="es-AR" b="1" baseline="0"/>
              <a:t> </a:t>
            </a:r>
            <a:r>
              <a:rPr lang="es-AR" b="1"/>
              <a:t>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Pabellón Cieza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Cieza!$H$12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7-47C6-A4C8-FACBF8F2C94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27-47C6-A4C8-FACBF8F2C947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7-47C6-A4C8-FACBF8F2C947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27-47C6-A4C8-FACBF8F2C947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27-47C6-A4C8-FACBF8F2C947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D27-47C6-A4C8-FACBF8F2C947}"/>
              </c:ext>
            </c:extLst>
          </c:dPt>
          <c:val>
            <c:numRef>
              <c:f>Cieza!$H$13</c:f>
              <c:numCache>
                <c:formatCode>0.00</c:formatCode>
                <c:ptCount val="1"/>
                <c:pt idx="0">
                  <c:v>21.466206663362854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27-47C6-A4C8-FACBF8F2C947}"/>
            </c:ext>
          </c:extLst>
        </c:ser>
        <c:ser>
          <c:idx val="1"/>
          <c:order val="1"/>
          <c:tx>
            <c:strRef>
              <c:f>Cieza!$I$12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Cieza!$I$13</c:f>
              <c:numCache>
                <c:formatCode>0.00</c:formatCode>
                <c:ptCount val="1"/>
                <c:pt idx="0">
                  <c:v>10.532539763983424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27-47C6-A4C8-FACBF8F2C947}"/>
            </c:ext>
          </c:extLst>
        </c:ser>
        <c:ser>
          <c:idx val="2"/>
          <c:order val="2"/>
          <c:tx>
            <c:strRef>
              <c:f>Cieza!$J$12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Cieza!$J$13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D27-47C6-A4C8-FACBF8F2C947}"/>
            </c:ext>
          </c:extLst>
        </c:ser>
        <c:ser>
          <c:idx val="3"/>
          <c:order val="3"/>
          <c:tx>
            <c:strRef>
              <c:f>Cieza!$K$12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Cieza!$K$13</c:f>
              <c:numCache>
                <c:formatCode>0.00</c:formatCode>
                <c:ptCount val="1"/>
                <c:pt idx="0">
                  <c:v>21.597790379687797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D27-47C6-A4C8-FACBF8F2C947}"/>
            </c:ext>
          </c:extLst>
        </c:ser>
        <c:ser>
          <c:idx val="4"/>
          <c:order val="4"/>
          <c:tx>
            <c:strRef>
              <c:f>Cieza!$L$12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Cieza!$L$13</c:f>
              <c:numCache>
                <c:formatCode>0.00</c:formatCode>
                <c:ptCount val="1"/>
                <c:pt idx="0">
                  <c:v>2.3506104087081212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D27-47C6-A4C8-FACBF8F2C947}"/>
            </c:ext>
          </c:extLst>
        </c:ser>
        <c:ser>
          <c:idx val="5"/>
          <c:order val="5"/>
          <c:tx>
            <c:strRef>
              <c:f>Cieza!$M$12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Cieza!$M$13</c:f>
              <c:numCache>
                <c:formatCode>0.00</c:formatCode>
                <c:ptCount val="1"/>
                <c:pt idx="0">
                  <c:v>0.61426375767687924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D27-47C6-A4C8-FACBF8F2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</a:t>
            </a:r>
            <a:r>
              <a:rPr lang="es-AR" b="1" baseline="0"/>
              <a:t> </a:t>
            </a:r>
            <a:r>
              <a:rPr lang="es-AR" b="1"/>
              <a:t>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Pabellón Rossi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Rossi!$H$12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7C-43AB-A211-F1625EF404F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7C-43AB-A211-F1625EF404F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7C-43AB-A211-F1625EF404F5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7C-43AB-A211-F1625EF404F5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7C-43AB-A211-F1625EF404F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7C-43AB-A211-F1625EF404F5}"/>
              </c:ext>
            </c:extLst>
          </c:dPt>
          <c:val>
            <c:numRef>
              <c:f>Rossi!$H$13</c:f>
              <c:numCache>
                <c:formatCode>0.00</c:formatCode>
                <c:ptCount val="1"/>
                <c:pt idx="0">
                  <c:v>20.276262443191943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7C-43AB-A211-F1625EF404F5}"/>
            </c:ext>
          </c:extLst>
        </c:ser>
        <c:ser>
          <c:idx val="1"/>
          <c:order val="1"/>
          <c:tx>
            <c:strRef>
              <c:f>Rossi!$I$12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Rossi!$I$13</c:f>
              <c:numCache>
                <c:formatCode>0.00</c:formatCode>
                <c:ptCount val="1"/>
                <c:pt idx="0">
                  <c:v>16.64897709000115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7C-43AB-A211-F1625EF404F5}"/>
            </c:ext>
          </c:extLst>
        </c:ser>
        <c:ser>
          <c:idx val="2"/>
          <c:order val="2"/>
          <c:tx>
            <c:strRef>
              <c:f>Rossi!$J$12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Rossi!$J$13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A7C-43AB-A211-F1625EF404F5}"/>
            </c:ext>
          </c:extLst>
        </c:ser>
        <c:ser>
          <c:idx val="3"/>
          <c:order val="3"/>
          <c:tx>
            <c:strRef>
              <c:f>Rossi!$K$12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Rossi!$K$13</c:f>
              <c:numCache>
                <c:formatCode>0.00</c:formatCode>
                <c:ptCount val="1"/>
                <c:pt idx="0">
                  <c:v>52.967363118129661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A7C-43AB-A211-F1625EF404F5}"/>
            </c:ext>
          </c:extLst>
        </c:ser>
        <c:ser>
          <c:idx val="4"/>
          <c:order val="4"/>
          <c:tx>
            <c:strRef>
              <c:f>Rossi!$L$12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Rossi!$L$13</c:f>
              <c:numCache>
                <c:formatCode>0.00</c:formatCode>
                <c:ptCount val="1"/>
                <c:pt idx="0">
                  <c:v>6.52950823171581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A7C-43AB-A211-F1625EF404F5}"/>
            </c:ext>
          </c:extLst>
        </c:ser>
        <c:ser>
          <c:idx val="5"/>
          <c:order val="5"/>
          <c:tx>
            <c:strRef>
              <c:f>Rossi!$M$12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Rossi!$M$13</c:f>
              <c:numCache>
                <c:formatCode>0.00</c:formatCode>
                <c:ptCount val="1"/>
                <c:pt idx="0">
                  <c:v>6.4031200907637134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A7C-43AB-A211-F1625EF40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</a:rPr>
              <a:t>Pabellón Quemados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Quemados!$F$12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F0-4A1C-8AAA-88A99E4AC79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F0-4A1C-8AAA-88A99E4AC79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F0-4A1C-8AAA-88A99E4AC79B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F0-4A1C-8AAA-88A99E4AC79B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F0-4A1C-8AAA-88A99E4AC79B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F0-4A1C-8AAA-88A99E4AC79B}"/>
              </c:ext>
            </c:extLst>
          </c:dPt>
          <c:val>
            <c:numRef>
              <c:f>Quemados!$F$13</c:f>
              <c:numCache>
                <c:formatCode>0.00</c:formatCode>
                <c:ptCount val="1"/>
                <c:pt idx="0">
                  <c:v>3.0862213988648377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F0-4A1C-8AAA-88A99E4AC79B}"/>
            </c:ext>
          </c:extLst>
        </c:ser>
        <c:ser>
          <c:idx val="1"/>
          <c:order val="1"/>
          <c:tx>
            <c:strRef>
              <c:f>Quemados!$G$12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Quemados!$G$13</c:f>
              <c:numCache>
                <c:formatCode>0.00</c:formatCode>
                <c:ptCount val="1"/>
                <c:pt idx="0">
                  <c:v>1.3850772204028148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F0-4A1C-8AAA-88A99E4AC79B}"/>
            </c:ext>
          </c:extLst>
        </c:ser>
        <c:ser>
          <c:idx val="2"/>
          <c:order val="2"/>
          <c:tx>
            <c:strRef>
              <c:f>Quemados!$H$12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Quemados!$H$13</c:f>
              <c:numCache>
                <c:formatCode>0.00</c:formatCode>
                <c:ptCount val="1"/>
                <c:pt idx="0">
                  <c:v>7.8487709156159484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F0-4A1C-8AAA-88A99E4AC79B}"/>
            </c:ext>
          </c:extLst>
        </c:ser>
        <c:ser>
          <c:idx val="3"/>
          <c:order val="3"/>
          <c:tx>
            <c:strRef>
              <c:f>Quemados!$I$12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Quemados!$I$13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2F0-4A1C-8AAA-88A99E4AC79B}"/>
            </c:ext>
          </c:extLst>
        </c:ser>
        <c:ser>
          <c:idx val="4"/>
          <c:order val="4"/>
          <c:tx>
            <c:strRef>
              <c:f>Quemados!$J$12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Quemados!$J$13</c:f>
              <c:numCache>
                <c:formatCode>0.00</c:formatCode>
                <c:ptCount val="1"/>
                <c:pt idx="0">
                  <c:v>2.4498225342681601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2F0-4A1C-8AAA-88A99E4AC79B}"/>
            </c:ext>
          </c:extLst>
        </c:ser>
        <c:ser>
          <c:idx val="5"/>
          <c:order val="5"/>
          <c:tx>
            <c:strRef>
              <c:f>Quemados!$K$12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Quemados!$K$13</c:f>
              <c:numCache>
                <c:formatCode>0.00</c:formatCode>
                <c:ptCount val="1"/>
                <c:pt idx="0">
                  <c:v>1.2010091021531373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2F0-4A1C-8AAA-88A99E4A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Circulaciones Subsuelo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'Circulaciones SS'!$E$12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8-4BBD-B521-231883A5B74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48-4BBD-B521-231883A5B74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48-4BBD-B521-231883A5B74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8-4BBD-B521-231883A5B740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8-4BBD-B521-231883A5B740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48-4BBD-B521-231883A5B740}"/>
              </c:ext>
            </c:extLst>
          </c:dPt>
          <c:val>
            <c:numRef>
              <c:f>'Circulaciones SS'!$E$13</c:f>
              <c:numCache>
                <c:formatCode>0.00</c:formatCode>
                <c:ptCount val="1"/>
                <c:pt idx="0">
                  <c:v>19.084215081773099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48-4BBD-B521-231883A5B740}"/>
            </c:ext>
          </c:extLst>
        </c:ser>
        <c:ser>
          <c:idx val="1"/>
          <c:order val="1"/>
          <c:tx>
            <c:strRef>
              <c:f>'Circulaciones SS'!$F$12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'Circulaciones SS'!$F$13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48-4BBD-B521-231883A5B740}"/>
            </c:ext>
          </c:extLst>
        </c:ser>
        <c:ser>
          <c:idx val="2"/>
          <c:order val="2"/>
          <c:tx>
            <c:strRef>
              <c:f>'Circulaciones SS'!$G$12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'Circulaciones SS'!$G$13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48-4BBD-B521-231883A5B740}"/>
            </c:ext>
          </c:extLst>
        </c:ser>
        <c:ser>
          <c:idx val="3"/>
          <c:order val="3"/>
          <c:tx>
            <c:strRef>
              <c:f>'Circulaciones SS'!$H$12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'Circulaciones SS'!$H$13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E48-4BBD-B521-231883A5B740}"/>
            </c:ext>
          </c:extLst>
        </c:ser>
        <c:ser>
          <c:idx val="4"/>
          <c:order val="4"/>
          <c:tx>
            <c:strRef>
              <c:f>'Circulaciones SS'!$I$12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'Circulaciones SS'!$I$13</c:f>
              <c:numCache>
                <c:formatCode>0.00</c:formatCode>
                <c:ptCount val="1"/>
                <c:pt idx="0">
                  <c:v>0.30733358037051356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E48-4BBD-B521-231883A5B740}"/>
            </c:ext>
          </c:extLst>
        </c:ser>
        <c:ser>
          <c:idx val="5"/>
          <c:order val="5"/>
          <c:tx>
            <c:strRef>
              <c:f>'Circulaciones SS'!$J$12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'Circulaciones SS'!$J$13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E48-4BBD-B521-231883A5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Iglesia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Iglesia!$E$12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CB-4D4A-96F5-EBD1450C2A2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CB-4D4A-96F5-EBD1450C2A2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CB-4D4A-96F5-EBD1450C2A22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CB-4D4A-96F5-EBD1450C2A22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5CB-4D4A-96F5-EBD1450C2A22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5CB-4D4A-96F5-EBD1450C2A22}"/>
              </c:ext>
            </c:extLst>
          </c:dPt>
          <c:val>
            <c:numRef>
              <c:f>Iglesia!$E$13</c:f>
              <c:numCache>
                <c:formatCode>0.00</c:formatCode>
                <c:ptCount val="1"/>
                <c:pt idx="0">
                  <c:v>2.5037968191944016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5CB-4D4A-96F5-EBD1450C2A22}"/>
            </c:ext>
          </c:extLst>
        </c:ser>
        <c:ser>
          <c:idx val="1"/>
          <c:order val="1"/>
          <c:tx>
            <c:strRef>
              <c:f>Iglesia!$F$12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Iglesia!$F$13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5CB-4D4A-96F5-EBD1450C2A22}"/>
            </c:ext>
          </c:extLst>
        </c:ser>
        <c:ser>
          <c:idx val="2"/>
          <c:order val="2"/>
          <c:tx>
            <c:strRef>
              <c:f>Iglesia!$G$12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Iglesia!$G$13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5CB-4D4A-96F5-EBD1450C2A22}"/>
            </c:ext>
          </c:extLst>
        </c:ser>
        <c:ser>
          <c:idx val="3"/>
          <c:order val="3"/>
          <c:tx>
            <c:strRef>
              <c:f>Iglesia!$H$12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Iglesia!$H$13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5CB-4D4A-96F5-EBD1450C2A22}"/>
            </c:ext>
          </c:extLst>
        </c:ser>
        <c:ser>
          <c:idx val="4"/>
          <c:order val="4"/>
          <c:tx>
            <c:strRef>
              <c:f>Iglesia!$I$12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Iglesia!$I$13</c:f>
              <c:numCache>
                <c:formatCode>0.00</c:formatCode>
                <c:ptCount val="1"/>
                <c:pt idx="0">
                  <c:v>0.36628036284630522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CB-4D4A-96F5-EBD1450C2A22}"/>
            </c:ext>
          </c:extLst>
        </c:ser>
        <c:ser>
          <c:idx val="5"/>
          <c:order val="5"/>
          <c:tx>
            <c:strRef>
              <c:f>Iglesia!$J$12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Iglesia!$J$13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5CB-4D4A-96F5-EBD1450C2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Pabellón Bossio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AR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Talleres de mantenimiento</a:t>
            </a:r>
            <a:r>
              <a:rPr lang="es-AR"/>
              <a:t> 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AR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Edificio de Nefrología y Rehabilitación</a:t>
            </a:r>
            <a:r>
              <a:rPr lang="es-AR"/>
              <a:t> 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  <cx:data id="1">
      <cx:strDim type="cat">
        <cx:f>_xlchart.v1.22</cx:f>
      </cx:strDim>
      <cx:numDim type="size">
        <cx:f>_xlchart.v1.24</cx:f>
      </cx:numDim>
    </cx:data>
  </cx:chartData>
  <cx:chart>
    <cx:title pos="t" align="ctr" overlay="0">
      <cx:tx>
        <cx:txData>
          <cx:v>Consumo energético por cada área hospitalaria discriminado por usos - HIGA "Gral. San Martín"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HIGA "Gral. San Martín"</a:t>
          </a:r>
        </a:p>
      </cx:txPr>
    </cx:title>
    <cx:plotArea>
      <cx:plotAreaRegion>
        <cx:series layoutId="sunburst" uniqueId="{D58251CB-2A4D-412E-B1AA-08EC185532DB}" formatIdx="0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206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C00000"/>
              </a:solidFill>
            </cx:spPr>
          </cx:dataPt>
          <cx:dataLabels>
            <cx:visibility seriesName="0" categoryName="1" value="0"/>
          </cx:dataLabels>
          <cx:dataId val="0"/>
        </cx:series>
        <cx:series layoutId="sunburst" hidden="1" uniqueId="{17A55460-3475-4E49-91BC-FED956523EDF}" formatIdx="1">
          <cx:dataLabels>
            <cx:visibility seriesName="0" categoryName="1" value="0"/>
          </cx:dataLabels>
          <cx:dataId val="1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Pabellón Central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Pabellón Finochietto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Pabellón Maternidad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Pabellón Cieza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Pabellón Rossi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txData>
          <cx:v>Consumo energético por cada área hospitalaria discriminado por usos - Pabellón Quemados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Pabellón Quemados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txData>
          <cx:v>Consumo energético por cada área hospitalaria discriminado por usos - Circulaciones Subsuelo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Circulaciones Subsuelo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txData>
          <cx:v>Consumo energético por cada área hospitalaria discriminado por usos - Iglesia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Iglesia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3" Type="http://schemas.microsoft.com/office/2014/relationships/chartEx" Target="../charts/chartEx9.xml"/><Relationship Id="rId2" Type="http://schemas.openxmlformats.org/officeDocument/2006/relationships/image" Target="../media/image40.png"/><Relationship Id="rId1" Type="http://schemas.openxmlformats.org/officeDocument/2006/relationships/image" Target="../media/image39.emf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14/relationships/chartEx" Target="../charts/chartEx10.xml"/><Relationship Id="rId2" Type="http://schemas.openxmlformats.org/officeDocument/2006/relationships/image" Target="../media/image42.jpeg"/><Relationship Id="rId1" Type="http://schemas.openxmlformats.org/officeDocument/2006/relationships/image" Target="../media/image41.emf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14/relationships/chartEx" Target="../charts/chartEx11.xml"/><Relationship Id="rId2" Type="http://schemas.openxmlformats.org/officeDocument/2006/relationships/image" Target="../media/image44.jpeg"/><Relationship Id="rId1" Type="http://schemas.openxmlformats.org/officeDocument/2006/relationships/image" Target="../media/image43.emf"/><Relationship Id="rId4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microsoft.com/office/2014/relationships/chartEx" Target="../charts/chartEx12.xml"/><Relationship Id="rId1" Type="http://schemas.openxmlformats.org/officeDocument/2006/relationships/chart" Target="../charts/chart12.xml"/><Relationship Id="rId4" Type="http://schemas.openxmlformats.org/officeDocument/2006/relationships/image" Target="../media/image45.jpe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14/relationships/chartEx" Target="../charts/chartEx1.xml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image" Target="../media/image10.emf"/><Relationship Id="rId7" Type="http://schemas.microsoft.com/office/2014/relationships/chartEx" Target="../charts/chartEx2.xml"/><Relationship Id="rId2" Type="http://schemas.openxmlformats.org/officeDocument/2006/relationships/image" Target="../media/image9.emf"/><Relationship Id="rId1" Type="http://schemas.openxmlformats.org/officeDocument/2006/relationships/image" Target="../media/image8.jpeg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7" Type="http://schemas.openxmlformats.org/officeDocument/2006/relationships/chart" Target="../charts/chart3.xml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microsoft.com/office/2014/relationships/chartEx" Target="../charts/chartEx3.xml"/><Relationship Id="rId5" Type="http://schemas.openxmlformats.org/officeDocument/2006/relationships/image" Target="../media/image18.jpeg"/><Relationship Id="rId4" Type="http://schemas.openxmlformats.org/officeDocument/2006/relationships/image" Target="../media/image1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7" Type="http://schemas.openxmlformats.org/officeDocument/2006/relationships/chart" Target="../charts/chart4.xml"/><Relationship Id="rId2" Type="http://schemas.openxmlformats.org/officeDocument/2006/relationships/image" Target="../media/image20.emf"/><Relationship Id="rId1" Type="http://schemas.openxmlformats.org/officeDocument/2006/relationships/image" Target="../media/image19.emf"/><Relationship Id="rId6" Type="http://schemas.microsoft.com/office/2014/relationships/chartEx" Target="../charts/chartEx4.xml"/><Relationship Id="rId5" Type="http://schemas.openxmlformats.org/officeDocument/2006/relationships/image" Target="../media/image23.jpeg"/><Relationship Id="rId4" Type="http://schemas.openxmlformats.org/officeDocument/2006/relationships/image" Target="../media/image22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7" Type="http://schemas.openxmlformats.org/officeDocument/2006/relationships/chart" Target="../charts/chart5.xml"/><Relationship Id="rId2" Type="http://schemas.openxmlformats.org/officeDocument/2006/relationships/image" Target="../media/image25.emf"/><Relationship Id="rId1" Type="http://schemas.openxmlformats.org/officeDocument/2006/relationships/image" Target="../media/image24.jpeg"/><Relationship Id="rId6" Type="http://schemas.microsoft.com/office/2014/relationships/chartEx" Target="../charts/chartEx5.xml"/><Relationship Id="rId5" Type="http://schemas.openxmlformats.org/officeDocument/2006/relationships/image" Target="../media/image28.emf"/><Relationship Id="rId4" Type="http://schemas.openxmlformats.org/officeDocument/2006/relationships/image" Target="../media/image27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7" Type="http://schemas.openxmlformats.org/officeDocument/2006/relationships/chart" Target="../charts/chart6.xml"/><Relationship Id="rId2" Type="http://schemas.openxmlformats.org/officeDocument/2006/relationships/image" Target="../media/image30.emf"/><Relationship Id="rId1" Type="http://schemas.openxmlformats.org/officeDocument/2006/relationships/image" Target="../media/image29.jpeg"/><Relationship Id="rId6" Type="http://schemas.microsoft.com/office/2014/relationships/chartEx" Target="../charts/chartEx6.xml"/><Relationship Id="rId5" Type="http://schemas.openxmlformats.org/officeDocument/2006/relationships/image" Target="../media/image33.emf"/><Relationship Id="rId4" Type="http://schemas.openxmlformats.org/officeDocument/2006/relationships/image" Target="../media/image32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5" Type="http://schemas.openxmlformats.org/officeDocument/2006/relationships/chart" Target="../charts/chart7.xml"/><Relationship Id="rId4" Type="http://schemas.microsoft.com/office/2014/relationships/chartEx" Target="../charts/chartEx7.xml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14/relationships/chartEx" Target="../charts/chartEx8.xml"/><Relationship Id="rId2" Type="http://schemas.openxmlformats.org/officeDocument/2006/relationships/image" Target="../media/image38.jpeg"/><Relationship Id="rId1" Type="http://schemas.openxmlformats.org/officeDocument/2006/relationships/image" Target="../media/image37.emf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19050</xdr:rowOff>
    </xdr:from>
    <xdr:to>
      <xdr:col>8</xdr:col>
      <xdr:colOff>742950</xdr:colOff>
      <xdr:row>37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C79E5F-2878-FE5F-D5AF-98DAC567FEA3}"/>
            </a:ext>
          </a:extLst>
        </xdr:cNvPr>
        <xdr:cNvSpPr txBox="1"/>
      </xdr:nvSpPr>
      <xdr:spPr>
        <a:xfrm>
          <a:off x="466725" y="205171"/>
          <a:ext cx="6407259" cy="6681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>
              <a:latin typeface="Cambria" panose="02040503050406030204" pitchFamily="18" charset="0"/>
            </a:rPr>
            <a:t>Hoja</a:t>
          </a:r>
          <a:r>
            <a:rPr lang="es-AR" sz="1200" b="1" baseline="0">
              <a:latin typeface="Cambria" panose="02040503050406030204" pitchFamily="18" charset="0"/>
            </a:rPr>
            <a:t> de cálculo para determinar el consumo energético de usos en áreas hospitalarias</a:t>
          </a:r>
        </a:p>
        <a:p>
          <a:endParaRPr lang="es-AR" sz="1200" b="1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1°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reemplazar los pabellones de la hoja por los pabellones a analizar introduciendo la superficie construidad en cada área hospitalaria. Agregar al final de la columna una referencia sobre la calefacción ("CG" o "CE") y sobre la refrigeración ("RE"). Si no se presentan sistemas de climatización señalarlo con "NO".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i="1" baseline="0">
              <a:latin typeface="Cambria" panose="02040503050406030204" pitchFamily="18" charset="0"/>
            </a:rPr>
            <a:t>Nota: las flechas azules indican donde se deben introducir valores manulmente en celdas o conjunto de celdas.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2° Paso</a:t>
          </a:r>
        </a:p>
        <a:p>
          <a:r>
            <a:rPr lang="es-AR" sz="1200" b="0" baseline="0">
              <a:latin typeface="Cambria" panose="02040503050406030204" pitchFamily="18" charset="0"/>
            </a:rPr>
            <a:t>Completar las pestañas de cada pabellón de la hoja por los pabellones a analizar, cambiando el nombre de éstas por las de cada pabellón.</a:t>
          </a:r>
        </a:p>
        <a:p>
          <a:r>
            <a:rPr lang="es-AR" sz="1200" b="0" baseline="0">
              <a:latin typeface="Cambria" panose="02040503050406030204" pitchFamily="18" charset="0"/>
            </a:rPr>
            <a:t>	</a:t>
          </a:r>
        </a:p>
        <a:p>
          <a:r>
            <a:rPr lang="es-AR" sz="1200" b="0" baseline="0">
              <a:latin typeface="Cambria" panose="02040503050406030204" pitchFamily="18" charset="0"/>
            </a:rPr>
            <a:t>3°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completar las columnas que solicitan valores de superficie construida, sumando las superficies de cada área hospitalaria y atendiendo a los sistemas de climatización de cada pabellón.</a:t>
          </a:r>
        </a:p>
        <a:p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4° Paso</a:t>
          </a:r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En la pestaña "Valores reales" completar con los datos obtenidos en las mediciones de gas natural y energía eléctrica.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5°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En cada pestaña de cada pabellón completar y corregir la información de cada uso multiplicando la superficie por el consumo específico según corresponda (flechas celestes o verdes).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6°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Reemplzar los datos de la pestaña "Hospital", incluyendo su nombre por el hospital analizado. Realizar las sumas correspondientes para obtener resultados integrados a escala establecimiento.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7°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Verificar resultados con los valores en las celdas encabezadas con "Verificación".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531915</xdr:colOff>
      <xdr:row>2</xdr:row>
      <xdr:rowOff>74220</xdr:rowOff>
    </xdr:from>
    <xdr:to>
      <xdr:col>1</xdr:col>
      <xdr:colOff>1119346</xdr:colOff>
      <xdr:row>7</xdr:row>
      <xdr:rowOff>168232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9269A8-0EE8-4911-8A44-6119C8F34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603" y="445324"/>
          <a:ext cx="587431" cy="1021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69051</xdr:colOff>
      <xdr:row>2</xdr:row>
      <xdr:rowOff>123042</xdr:rowOff>
    </xdr:from>
    <xdr:to>
      <xdr:col>2</xdr:col>
      <xdr:colOff>1466430</xdr:colOff>
      <xdr:row>7</xdr:row>
      <xdr:rowOff>69340</xdr:rowOff>
    </xdr:to>
    <xdr:pic>
      <xdr:nvPicPr>
        <xdr:cNvPr id="5" name="Imagen 4" descr="Un edificio de ladrillo&#10;&#10;Descripción generada automáticamente con confianza media">
          <a:extLst>
            <a:ext uri="{FF2B5EF4-FFF2-40B4-BE49-F238E27FC236}">
              <a16:creationId xmlns:a16="http://schemas.microsoft.com/office/drawing/2014/main" id="{5AB6388B-236F-4339-A228-80562E6B4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2265" y="494146"/>
          <a:ext cx="1397379" cy="874058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AB59EF76-9BED-4312-83D9-1885D12439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559A64D-65C1-42E3-ADFA-D002CC738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371104</xdr:colOff>
      <xdr:row>2</xdr:row>
      <xdr:rowOff>24741</xdr:rowOff>
    </xdr:from>
    <xdr:to>
      <xdr:col>1</xdr:col>
      <xdr:colOff>1146845</xdr:colOff>
      <xdr:row>7</xdr:row>
      <xdr:rowOff>163950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59D08B-DEF1-4FBF-8429-BC81563347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4"/>
        <a:stretch/>
      </xdr:blipFill>
      <xdr:spPr bwMode="auto">
        <a:xfrm>
          <a:off x="1162792" y="395845"/>
          <a:ext cx="775741" cy="1066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61543</xdr:colOff>
      <xdr:row>2</xdr:row>
      <xdr:rowOff>83886</xdr:rowOff>
    </xdr:from>
    <xdr:to>
      <xdr:col>2</xdr:col>
      <xdr:colOff>1437648</xdr:colOff>
      <xdr:row>6</xdr:row>
      <xdr:rowOff>92131</xdr:rowOff>
    </xdr:to>
    <xdr:pic>
      <xdr:nvPicPr>
        <xdr:cNvPr id="5" name="Imagen 4" descr="Imagen que contiene comida, cocina, tablero&#10;&#10;Descripción generada automáticamente">
          <a:extLst>
            <a:ext uri="{FF2B5EF4-FFF2-40B4-BE49-F238E27FC236}">
              <a16:creationId xmlns:a16="http://schemas.microsoft.com/office/drawing/2014/main" id="{1E0F8E93-F7EE-41A5-8251-61C3A1A75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757" y="454990"/>
          <a:ext cx="1376105" cy="750453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1743F3A1-67D9-445A-91E8-F2943B70EB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26AE4FA-131B-4C8F-B7DA-82EA45AD6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371104</xdr:colOff>
      <xdr:row>2</xdr:row>
      <xdr:rowOff>24740</xdr:rowOff>
    </xdr:from>
    <xdr:to>
      <xdr:col>1</xdr:col>
      <xdr:colOff>1205612</xdr:colOff>
      <xdr:row>7</xdr:row>
      <xdr:rowOff>84117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F33FEA-D5C6-4630-A019-D64D2973A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792" y="395844"/>
          <a:ext cx="834508" cy="987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49479</xdr:colOff>
      <xdr:row>2</xdr:row>
      <xdr:rowOff>31543</xdr:rowOff>
    </xdr:from>
    <xdr:to>
      <xdr:col>2</xdr:col>
      <xdr:colOff>1493510</xdr:colOff>
      <xdr:row>7</xdr:row>
      <xdr:rowOff>142874</xdr:rowOff>
    </xdr:to>
    <xdr:pic>
      <xdr:nvPicPr>
        <xdr:cNvPr id="5" name="Imagen 4" descr="Imagen que contiene pastel, comida, tabla, alimentos&#10;&#10;Descripción generada automáticamente">
          <a:extLst>
            <a:ext uri="{FF2B5EF4-FFF2-40B4-BE49-F238E27FC236}">
              <a16:creationId xmlns:a16="http://schemas.microsoft.com/office/drawing/2014/main" id="{EB99FD29-0B26-45C1-8E2F-AA9614FD8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693" y="402647"/>
          <a:ext cx="1444031" cy="1039091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01674962-AB7D-4593-8AAC-B9A2F58CA6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39A5838-B14E-48EA-A9DF-2DF254F13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160812</xdr:colOff>
      <xdr:row>20</xdr:row>
      <xdr:rowOff>0</xdr:rowOff>
    </xdr:from>
    <xdr:to>
      <xdr:col>5</xdr:col>
      <xdr:colOff>631459</xdr:colOff>
      <xdr:row>21</xdr:row>
      <xdr:rowOff>62423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780C7802-9838-4AF2-A2E2-7E0501DDDB61}"/>
            </a:ext>
          </a:extLst>
        </xdr:cNvPr>
        <xdr:cNvSpPr/>
      </xdr:nvSpPr>
      <xdr:spPr>
        <a:xfrm>
          <a:off x="7038604" y="371103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47098A97-CDDE-4A1C-9763-56869B6F4A33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106707</xdr:colOff>
      <xdr:row>1</xdr:row>
      <xdr:rowOff>69593</xdr:rowOff>
    </xdr:from>
    <xdr:to>
      <xdr:col>16</xdr:col>
      <xdr:colOff>214707</xdr:colOff>
      <xdr:row>18</xdr:row>
      <xdr:rowOff>71093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CCBF8-38F8-F7A2-6E7B-2F590EC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755195</xdr:colOff>
      <xdr:row>63</xdr:row>
      <xdr:rowOff>163286</xdr:rowOff>
    </xdr:from>
    <xdr:to>
      <xdr:col>5</xdr:col>
      <xdr:colOff>54426</xdr:colOff>
      <xdr:row>65</xdr:row>
      <xdr:rowOff>61231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9F6393C9-11BF-4652-A360-9756A91F75DC}"/>
            </a:ext>
          </a:extLst>
        </xdr:cNvPr>
        <xdr:cNvSpPr/>
      </xdr:nvSpPr>
      <xdr:spPr>
        <a:xfrm rot="5400000">
          <a:off x="2986767" y="11702143"/>
          <a:ext cx="278945" cy="15852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517071</xdr:colOff>
      <xdr:row>66</xdr:row>
      <xdr:rowOff>27212</xdr:rowOff>
    </xdr:from>
    <xdr:to>
      <xdr:col>5</xdr:col>
      <xdr:colOff>231321</xdr:colOff>
      <xdr:row>67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5E3FA6-8357-4362-9E95-D9F7D33190A7}"/>
            </a:ext>
          </a:extLst>
        </xdr:cNvPr>
        <xdr:cNvSpPr txBox="1"/>
      </xdr:nvSpPr>
      <xdr:spPr>
        <a:xfrm>
          <a:off x="2095500" y="12790712"/>
          <a:ext cx="200025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Para LEAP</a:t>
          </a:r>
        </a:p>
      </xdr:txBody>
    </xdr:sp>
    <xdr:clientData/>
  </xdr:twoCellAnchor>
  <xdr:twoCellAnchor>
    <xdr:from>
      <xdr:col>14</xdr:col>
      <xdr:colOff>11030</xdr:colOff>
      <xdr:row>22</xdr:row>
      <xdr:rowOff>4209</xdr:rowOff>
    </xdr:from>
    <xdr:to>
      <xdr:col>20</xdr:col>
      <xdr:colOff>119030</xdr:colOff>
      <xdr:row>39</xdr:row>
      <xdr:rowOff>5709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3169B21B-CFBB-4599-829D-B67DC9E8A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545805" y="4195209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22</xdr:row>
      <xdr:rowOff>0</xdr:rowOff>
    </xdr:from>
    <xdr:to>
      <xdr:col>12</xdr:col>
      <xdr:colOff>108000</xdr:colOff>
      <xdr:row>39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FB628B-1A6D-4A10-BCEF-1BD623322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138544</xdr:colOff>
      <xdr:row>22</xdr:row>
      <xdr:rowOff>86592</xdr:rowOff>
    </xdr:from>
    <xdr:to>
      <xdr:col>4</xdr:col>
      <xdr:colOff>609191</xdr:colOff>
      <xdr:row>23</xdr:row>
      <xdr:rowOff>144067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A8413A6-C71F-4E10-B618-AB7EE11D5944}"/>
            </a:ext>
          </a:extLst>
        </xdr:cNvPr>
        <xdr:cNvSpPr/>
      </xdr:nvSpPr>
      <xdr:spPr>
        <a:xfrm rot="10800000">
          <a:off x="3983180" y="42775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54428</xdr:colOff>
      <xdr:row>2</xdr:row>
      <xdr:rowOff>149679</xdr:rowOff>
    </xdr:from>
    <xdr:to>
      <xdr:col>1</xdr:col>
      <xdr:colOff>1469569</xdr:colOff>
      <xdr:row>6</xdr:row>
      <xdr:rowOff>177743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9F8987-7F54-4B9A-B255-12852DF75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642" y="530679"/>
          <a:ext cx="1415141" cy="7900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493058</xdr:colOff>
      <xdr:row>15</xdr:row>
      <xdr:rowOff>100854</xdr:rowOff>
    </xdr:from>
    <xdr:to>
      <xdr:col>15</xdr:col>
      <xdr:colOff>411416</xdr:colOff>
      <xdr:row>19</xdr:row>
      <xdr:rowOff>35219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F94F6C-565B-4D86-A18F-DA452BB93848}"/>
            </a:ext>
          </a:extLst>
        </xdr:cNvPr>
        <xdr:cNvSpPr txBox="1"/>
      </xdr:nvSpPr>
      <xdr:spPr>
        <a:xfrm>
          <a:off x="11553264" y="4101354"/>
          <a:ext cx="14423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</a:t>
          </a:r>
          <a:r>
            <a:rPr lang="es-AR" sz="1100" baseline="0"/>
            <a:t> u</a:t>
          </a:r>
          <a:r>
            <a:rPr lang="es-AR" sz="1100"/>
            <a:t>tiliza en "Consumo gas natural"</a:t>
          </a:r>
        </a:p>
      </xdr:txBody>
    </xdr:sp>
    <xdr:clientData/>
  </xdr:twoCellAnchor>
  <xdr:twoCellAnchor>
    <xdr:from>
      <xdr:col>14</xdr:col>
      <xdr:colOff>100853</xdr:colOff>
      <xdr:row>9</xdr:row>
      <xdr:rowOff>134472</xdr:rowOff>
    </xdr:from>
    <xdr:to>
      <xdr:col>14</xdr:col>
      <xdr:colOff>729503</xdr:colOff>
      <xdr:row>14</xdr:row>
      <xdr:rowOff>182097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7A0413E-C3D5-47D1-AB0B-38300EF908BE}"/>
            </a:ext>
          </a:extLst>
        </xdr:cNvPr>
        <xdr:cNvSpPr/>
      </xdr:nvSpPr>
      <xdr:spPr>
        <a:xfrm rot="5400000">
          <a:off x="11737321" y="3177710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459441</xdr:colOff>
      <xdr:row>6</xdr:row>
      <xdr:rowOff>89647</xdr:rowOff>
    </xdr:from>
    <xdr:to>
      <xdr:col>2</xdr:col>
      <xdr:colOff>1288677</xdr:colOff>
      <xdr:row>8</xdr:row>
      <xdr:rowOff>168088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56DAAC1-2AF1-AD8F-EF70-79B8EC9061A3}"/>
            </a:ext>
          </a:extLst>
        </xdr:cNvPr>
        <xdr:cNvSpPr/>
      </xdr:nvSpPr>
      <xdr:spPr>
        <a:xfrm rot="10800000">
          <a:off x="3216088" y="1232647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268941</xdr:colOff>
      <xdr:row>9</xdr:row>
      <xdr:rowOff>134470</xdr:rowOff>
    </xdr:from>
    <xdr:to>
      <xdr:col>3</xdr:col>
      <xdr:colOff>537881</xdr:colOff>
      <xdr:row>14</xdr:row>
      <xdr:rowOff>11206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F7D875-538C-46C6-AFC9-96D3086A11F8}"/>
            </a:ext>
          </a:extLst>
        </xdr:cNvPr>
        <xdr:cNvSpPr txBox="1"/>
      </xdr:nvSpPr>
      <xdr:spPr>
        <a:xfrm>
          <a:off x="1423147" y="1848970"/>
          <a:ext cx="3216087" cy="8292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Nota: Se obtiene a partir del consumo</a:t>
          </a:r>
          <a:r>
            <a:rPr lang="es-AR" sz="1100" baseline="0"/>
            <a:t> en ACS (Establecimiento/Pabellón) y mediciones mensuales.</a:t>
          </a:r>
          <a:endParaRPr lang="es-AR" sz="1100"/>
        </a:p>
      </xdr:txBody>
    </xdr:sp>
    <xdr:clientData/>
  </xdr:twoCellAnchor>
  <xdr:twoCellAnchor>
    <xdr:from>
      <xdr:col>1</xdr:col>
      <xdr:colOff>510988</xdr:colOff>
      <xdr:row>6</xdr:row>
      <xdr:rowOff>85164</xdr:rowOff>
    </xdr:from>
    <xdr:to>
      <xdr:col>1</xdr:col>
      <xdr:colOff>1340224</xdr:colOff>
      <xdr:row>8</xdr:row>
      <xdr:rowOff>163605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C2F5F89-5F18-46D1-992C-F0FB0D1F2505}"/>
            </a:ext>
          </a:extLst>
        </xdr:cNvPr>
        <xdr:cNvSpPr/>
      </xdr:nvSpPr>
      <xdr:spPr>
        <a:xfrm rot="10800000">
          <a:off x="1665194" y="1228164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128593</xdr:colOff>
      <xdr:row>10</xdr:row>
      <xdr:rowOff>37541</xdr:rowOff>
    </xdr:from>
    <xdr:to>
      <xdr:col>11</xdr:col>
      <xdr:colOff>757243</xdr:colOff>
      <xdr:row>15</xdr:row>
      <xdr:rowOff>85166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9FF577D-B594-46A9-AB28-CC57E45B9AFC}"/>
            </a:ext>
          </a:extLst>
        </xdr:cNvPr>
        <xdr:cNvSpPr/>
      </xdr:nvSpPr>
      <xdr:spPr>
        <a:xfrm rot="16200000">
          <a:off x="5982826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189748</xdr:colOff>
      <xdr:row>10</xdr:row>
      <xdr:rowOff>21852</xdr:rowOff>
    </xdr:from>
    <xdr:to>
      <xdr:col>17</xdr:col>
      <xdr:colOff>818398</xdr:colOff>
      <xdr:row>15</xdr:row>
      <xdr:rowOff>69477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0856420-E178-40EB-BB48-3B5F87754C68}"/>
            </a:ext>
          </a:extLst>
        </xdr:cNvPr>
        <xdr:cNvSpPr/>
      </xdr:nvSpPr>
      <xdr:spPr>
        <a:xfrm rot="16200000">
          <a:off x="14808581" y="3840697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142042</xdr:colOff>
      <xdr:row>10</xdr:row>
      <xdr:rowOff>6166</xdr:rowOff>
    </xdr:from>
    <xdr:to>
      <xdr:col>5</xdr:col>
      <xdr:colOff>770692</xdr:colOff>
      <xdr:row>15</xdr:row>
      <xdr:rowOff>53791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539477B-0D8F-43A4-AC53-823A0085005E}"/>
            </a:ext>
          </a:extLst>
        </xdr:cNvPr>
        <xdr:cNvSpPr/>
      </xdr:nvSpPr>
      <xdr:spPr>
        <a:xfrm rot="16200000">
          <a:off x="2544863" y="3632110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151649</xdr:colOff>
      <xdr:row>10</xdr:row>
      <xdr:rowOff>6163</xdr:rowOff>
    </xdr:from>
    <xdr:to>
      <xdr:col>20</xdr:col>
      <xdr:colOff>780299</xdr:colOff>
      <xdr:row>15</xdr:row>
      <xdr:rowOff>53788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A18AF30-6238-4207-A6FA-ECAB5400A134}"/>
            </a:ext>
          </a:extLst>
        </xdr:cNvPr>
        <xdr:cNvSpPr/>
      </xdr:nvSpPr>
      <xdr:spPr>
        <a:xfrm rot="16200000">
          <a:off x="18253911" y="3825008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142042</xdr:colOff>
      <xdr:row>10</xdr:row>
      <xdr:rowOff>6166</xdr:rowOff>
    </xdr:from>
    <xdr:to>
      <xdr:col>2</xdr:col>
      <xdr:colOff>770692</xdr:colOff>
      <xdr:row>15</xdr:row>
      <xdr:rowOff>53791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D6A00C2-A53C-4883-9297-B8D3AE209D8B}"/>
            </a:ext>
          </a:extLst>
        </xdr:cNvPr>
        <xdr:cNvSpPr/>
      </xdr:nvSpPr>
      <xdr:spPr>
        <a:xfrm rot="16200000">
          <a:off x="6052304" y="3825011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86172</xdr:colOff>
      <xdr:row>10</xdr:row>
      <xdr:rowOff>35140</xdr:rowOff>
    </xdr:from>
    <xdr:to>
      <xdr:col>8</xdr:col>
      <xdr:colOff>714822</xdr:colOff>
      <xdr:row>15</xdr:row>
      <xdr:rowOff>82765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651DDBF1-2877-4804-B27F-63ADBC237978}"/>
            </a:ext>
          </a:extLst>
        </xdr:cNvPr>
        <xdr:cNvSpPr/>
      </xdr:nvSpPr>
      <xdr:spPr>
        <a:xfrm rot="16200000">
          <a:off x="6867291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126994</xdr:colOff>
      <xdr:row>10</xdr:row>
      <xdr:rowOff>35141</xdr:rowOff>
    </xdr:from>
    <xdr:to>
      <xdr:col>14</xdr:col>
      <xdr:colOff>755644</xdr:colOff>
      <xdr:row>15</xdr:row>
      <xdr:rowOff>82766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7734E2F2-B496-4FAA-8445-500FC8774766}"/>
            </a:ext>
          </a:extLst>
        </xdr:cNvPr>
        <xdr:cNvSpPr/>
      </xdr:nvSpPr>
      <xdr:spPr>
        <a:xfrm rot="16200000">
          <a:off x="12133256" y="3853986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572449</xdr:colOff>
      <xdr:row>16</xdr:row>
      <xdr:rowOff>54429</xdr:rowOff>
    </xdr:from>
    <xdr:ext cx="1523495" cy="405432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C615D65-6E8B-47B5-9B8F-2E2766D41507}"/>
            </a:ext>
          </a:extLst>
        </xdr:cNvPr>
        <xdr:cNvSpPr/>
      </xdr:nvSpPr>
      <xdr:spPr>
        <a:xfrm>
          <a:off x="1443306" y="483053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16</xdr:col>
      <xdr:colOff>561564</xdr:colOff>
      <xdr:row>16</xdr:row>
      <xdr:rowOff>70759</xdr:rowOff>
    </xdr:from>
    <xdr:ext cx="1523495" cy="405432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E4983C-FCD2-4EBE-AB08-4B23FC7124EC}"/>
            </a:ext>
          </a:extLst>
        </xdr:cNvPr>
        <xdr:cNvSpPr/>
      </xdr:nvSpPr>
      <xdr:spPr>
        <a:xfrm>
          <a:off x="14495278" y="484686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19</xdr:col>
      <xdr:colOff>585107</xdr:colOff>
      <xdr:row>16</xdr:row>
      <xdr:rowOff>59871</xdr:rowOff>
    </xdr:from>
    <xdr:ext cx="1523495" cy="405432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A313B91-B6C4-43B6-84D3-3A61DA9962C7}"/>
            </a:ext>
          </a:extLst>
        </xdr:cNvPr>
        <xdr:cNvSpPr/>
      </xdr:nvSpPr>
      <xdr:spPr>
        <a:xfrm>
          <a:off x="17131393" y="4835978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4</xdr:col>
      <xdr:colOff>813812</xdr:colOff>
      <xdr:row>16</xdr:row>
      <xdr:rowOff>57151</xdr:rowOff>
    </xdr:from>
    <xdr:ext cx="1018997" cy="405432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16733E2-B9C4-48BB-B6DB-8B7BEC8CEE64}"/>
            </a:ext>
          </a:extLst>
        </xdr:cNvPr>
        <xdr:cNvSpPr/>
      </xdr:nvSpPr>
      <xdr:spPr>
        <a:xfrm>
          <a:off x="4297241" y="4833258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13</xdr:col>
      <xdr:colOff>816534</xdr:colOff>
      <xdr:row>16</xdr:row>
      <xdr:rowOff>73484</xdr:rowOff>
    </xdr:from>
    <xdr:ext cx="1018997" cy="405432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0912A75-64E0-4CEB-92B4-3B4399902667}"/>
            </a:ext>
          </a:extLst>
        </xdr:cNvPr>
        <xdr:cNvSpPr/>
      </xdr:nvSpPr>
      <xdr:spPr>
        <a:xfrm>
          <a:off x="12137677" y="4849591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7</xdr:col>
      <xdr:colOff>506689</xdr:colOff>
      <xdr:row>16</xdr:row>
      <xdr:rowOff>46265</xdr:rowOff>
    </xdr:from>
    <xdr:ext cx="1475404" cy="405432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E38E19C-0EE0-4651-AB6D-CFF620CFA693}"/>
            </a:ext>
          </a:extLst>
        </xdr:cNvPr>
        <xdr:cNvSpPr/>
      </xdr:nvSpPr>
      <xdr:spPr>
        <a:xfrm>
          <a:off x="6602689" y="4822372"/>
          <a:ext cx="147540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(CG/NO)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10</xdr:col>
      <xdr:colOff>528624</xdr:colOff>
      <xdr:row>16</xdr:row>
      <xdr:rowOff>35384</xdr:rowOff>
    </xdr:from>
    <xdr:ext cx="1518621" cy="405432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08863B4-952A-4BF4-8AB6-CEA732D5A7EF}"/>
            </a:ext>
          </a:extLst>
        </xdr:cNvPr>
        <xdr:cNvSpPr/>
      </xdr:nvSpPr>
      <xdr:spPr>
        <a:xfrm>
          <a:off x="9237195" y="4811491"/>
          <a:ext cx="151862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(NO/NO)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68083</xdr:colOff>
      <xdr:row>10</xdr:row>
      <xdr:rowOff>77879</xdr:rowOff>
    </xdr:from>
    <xdr:to>
      <xdr:col>3</xdr:col>
      <xdr:colOff>696733</xdr:colOff>
      <xdr:row>15</xdr:row>
      <xdr:rowOff>125504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1182377-DBED-4769-A8FA-2E3DABF6EFAD}"/>
            </a:ext>
          </a:extLst>
        </xdr:cNvPr>
        <xdr:cNvSpPr/>
      </xdr:nvSpPr>
      <xdr:spPr>
        <a:xfrm rot="16200000">
          <a:off x="13322120" y="3349717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168937</xdr:colOff>
      <xdr:row>10</xdr:row>
      <xdr:rowOff>66673</xdr:rowOff>
    </xdr:from>
    <xdr:to>
      <xdr:col>1</xdr:col>
      <xdr:colOff>797587</xdr:colOff>
      <xdr:row>15</xdr:row>
      <xdr:rowOff>114298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9A791CB-6E8C-4A67-A7CC-BE81412EFE14}"/>
            </a:ext>
          </a:extLst>
        </xdr:cNvPr>
        <xdr:cNvSpPr/>
      </xdr:nvSpPr>
      <xdr:spPr>
        <a:xfrm rot="16200000">
          <a:off x="11794199" y="3338511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41190</xdr:colOff>
      <xdr:row>10</xdr:row>
      <xdr:rowOff>73396</xdr:rowOff>
    </xdr:from>
    <xdr:to>
      <xdr:col>5</xdr:col>
      <xdr:colOff>669840</xdr:colOff>
      <xdr:row>15</xdr:row>
      <xdr:rowOff>121021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EA5B12-36AB-4254-8E58-6790EB922F81}"/>
            </a:ext>
          </a:extLst>
        </xdr:cNvPr>
        <xdr:cNvSpPr/>
      </xdr:nvSpPr>
      <xdr:spPr>
        <a:xfrm rot="16200000">
          <a:off x="14876377" y="3345234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204107</xdr:colOff>
      <xdr:row>9</xdr:row>
      <xdr:rowOff>54428</xdr:rowOff>
    </xdr:from>
    <xdr:to>
      <xdr:col>15</xdr:col>
      <xdr:colOff>674754</xdr:colOff>
      <xdr:row>10</xdr:row>
      <xdr:rowOff>111903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89BCD59-3D70-4FC1-8544-018E7CE61189}"/>
            </a:ext>
          </a:extLst>
        </xdr:cNvPr>
        <xdr:cNvSpPr/>
      </xdr:nvSpPr>
      <xdr:spPr>
        <a:xfrm rot="10800000">
          <a:off x="7334250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166006</xdr:colOff>
      <xdr:row>9</xdr:row>
      <xdr:rowOff>57150</xdr:rowOff>
    </xdr:from>
    <xdr:to>
      <xdr:col>16</xdr:col>
      <xdr:colOff>636653</xdr:colOff>
      <xdr:row>10</xdr:row>
      <xdr:rowOff>114625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6EFA906-B575-44E7-8A01-05CB1B8A1B5F}"/>
            </a:ext>
          </a:extLst>
        </xdr:cNvPr>
        <xdr:cNvSpPr/>
      </xdr:nvSpPr>
      <xdr:spPr>
        <a:xfrm rot="10800000">
          <a:off x="8058149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182335</xdr:colOff>
      <xdr:row>9</xdr:row>
      <xdr:rowOff>59872</xdr:rowOff>
    </xdr:from>
    <xdr:to>
      <xdr:col>17</xdr:col>
      <xdr:colOff>652982</xdr:colOff>
      <xdr:row>10</xdr:row>
      <xdr:rowOff>117347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66A4CC1-3089-40DD-B831-C77FEB0AF5F6}"/>
            </a:ext>
          </a:extLst>
        </xdr:cNvPr>
        <xdr:cNvSpPr/>
      </xdr:nvSpPr>
      <xdr:spPr>
        <a:xfrm rot="10800000">
          <a:off x="8836478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193222</xdr:colOff>
      <xdr:row>9</xdr:row>
      <xdr:rowOff>57150</xdr:rowOff>
    </xdr:from>
    <xdr:to>
      <xdr:col>18</xdr:col>
      <xdr:colOff>663869</xdr:colOff>
      <xdr:row>10</xdr:row>
      <xdr:rowOff>114625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242A09A-32AB-4533-96AA-47F782B6202B}"/>
            </a:ext>
          </a:extLst>
        </xdr:cNvPr>
        <xdr:cNvSpPr/>
      </xdr:nvSpPr>
      <xdr:spPr>
        <a:xfrm rot="10800000">
          <a:off x="9609365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155121</xdr:colOff>
      <xdr:row>9</xdr:row>
      <xdr:rowOff>59872</xdr:rowOff>
    </xdr:from>
    <xdr:to>
      <xdr:col>19</xdr:col>
      <xdr:colOff>625768</xdr:colOff>
      <xdr:row>10</xdr:row>
      <xdr:rowOff>117347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71EB74B-37F8-4A3E-81EE-64558DB7D2A4}"/>
            </a:ext>
          </a:extLst>
        </xdr:cNvPr>
        <xdr:cNvSpPr/>
      </xdr:nvSpPr>
      <xdr:spPr>
        <a:xfrm rot="10800000">
          <a:off x="10333264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171450</xdr:colOff>
      <xdr:row>9</xdr:row>
      <xdr:rowOff>62594</xdr:rowOff>
    </xdr:from>
    <xdr:to>
      <xdr:col>20</xdr:col>
      <xdr:colOff>642097</xdr:colOff>
      <xdr:row>10</xdr:row>
      <xdr:rowOff>120069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67925628-3A25-4E3E-8A40-A1ECFF2326E6}"/>
            </a:ext>
          </a:extLst>
        </xdr:cNvPr>
        <xdr:cNvSpPr/>
      </xdr:nvSpPr>
      <xdr:spPr>
        <a:xfrm rot="10800000">
          <a:off x="11111593" y="2960915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206828</xdr:colOff>
      <xdr:row>9</xdr:row>
      <xdr:rowOff>57149</xdr:rowOff>
    </xdr:from>
    <xdr:to>
      <xdr:col>21</xdr:col>
      <xdr:colOff>677475</xdr:colOff>
      <xdr:row>10</xdr:row>
      <xdr:rowOff>114624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7C573A35-7D8D-44E4-A9BF-726E31FCAE58}"/>
            </a:ext>
          </a:extLst>
        </xdr:cNvPr>
        <xdr:cNvSpPr/>
      </xdr:nvSpPr>
      <xdr:spPr>
        <a:xfrm rot="10800000">
          <a:off x="11908971" y="295547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22</xdr:col>
      <xdr:colOff>168727</xdr:colOff>
      <xdr:row>9</xdr:row>
      <xdr:rowOff>59871</xdr:rowOff>
    </xdr:from>
    <xdr:to>
      <xdr:col>22</xdr:col>
      <xdr:colOff>639374</xdr:colOff>
      <xdr:row>10</xdr:row>
      <xdr:rowOff>117346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AFD2AECD-5EA8-4ACB-B2CD-503C1979E3D8}"/>
            </a:ext>
          </a:extLst>
        </xdr:cNvPr>
        <xdr:cNvSpPr/>
      </xdr:nvSpPr>
      <xdr:spPr>
        <a:xfrm rot="10800000">
          <a:off x="12632870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23</xdr:col>
      <xdr:colOff>185056</xdr:colOff>
      <xdr:row>9</xdr:row>
      <xdr:rowOff>62593</xdr:rowOff>
    </xdr:from>
    <xdr:to>
      <xdr:col>23</xdr:col>
      <xdr:colOff>655703</xdr:colOff>
      <xdr:row>10</xdr:row>
      <xdr:rowOff>120068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6C54ED61-BC40-4D87-8520-2CDD92B45F8B}"/>
            </a:ext>
          </a:extLst>
        </xdr:cNvPr>
        <xdr:cNvSpPr/>
      </xdr:nvSpPr>
      <xdr:spPr>
        <a:xfrm rot="10800000">
          <a:off x="13411199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24</xdr:col>
      <xdr:colOff>195943</xdr:colOff>
      <xdr:row>9</xdr:row>
      <xdr:rowOff>59871</xdr:rowOff>
    </xdr:from>
    <xdr:to>
      <xdr:col>24</xdr:col>
      <xdr:colOff>666590</xdr:colOff>
      <xdr:row>10</xdr:row>
      <xdr:rowOff>117346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8ACD9338-3C0A-47EB-A659-9E2E24D6E860}"/>
            </a:ext>
          </a:extLst>
        </xdr:cNvPr>
        <xdr:cNvSpPr/>
      </xdr:nvSpPr>
      <xdr:spPr>
        <a:xfrm rot="10800000">
          <a:off x="14184086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157842</xdr:colOff>
      <xdr:row>9</xdr:row>
      <xdr:rowOff>62593</xdr:rowOff>
    </xdr:from>
    <xdr:to>
      <xdr:col>25</xdr:col>
      <xdr:colOff>628489</xdr:colOff>
      <xdr:row>10</xdr:row>
      <xdr:rowOff>120068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ACDC3F9B-FDB1-4BBD-9BE4-599EEC9B50E7}"/>
            </a:ext>
          </a:extLst>
        </xdr:cNvPr>
        <xdr:cNvSpPr/>
      </xdr:nvSpPr>
      <xdr:spPr>
        <a:xfrm rot="10800000">
          <a:off x="14907985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174171</xdr:colOff>
      <xdr:row>9</xdr:row>
      <xdr:rowOff>65315</xdr:rowOff>
    </xdr:from>
    <xdr:to>
      <xdr:col>26</xdr:col>
      <xdr:colOff>644818</xdr:colOff>
      <xdr:row>10</xdr:row>
      <xdr:rowOff>122790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FBC97F6-28A3-4E8B-ADD3-25BA71129779}"/>
            </a:ext>
          </a:extLst>
        </xdr:cNvPr>
        <xdr:cNvSpPr/>
      </xdr:nvSpPr>
      <xdr:spPr>
        <a:xfrm rot="10800000">
          <a:off x="15686314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27</xdr:col>
      <xdr:colOff>187778</xdr:colOff>
      <xdr:row>9</xdr:row>
      <xdr:rowOff>65315</xdr:rowOff>
    </xdr:from>
    <xdr:to>
      <xdr:col>27</xdr:col>
      <xdr:colOff>658425</xdr:colOff>
      <xdr:row>10</xdr:row>
      <xdr:rowOff>122790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F876A3D-AD9B-421B-9022-FE45A3F05976}"/>
            </a:ext>
          </a:extLst>
        </xdr:cNvPr>
        <xdr:cNvSpPr/>
      </xdr:nvSpPr>
      <xdr:spPr>
        <a:xfrm rot="10800000">
          <a:off x="16461921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28</xdr:col>
      <xdr:colOff>204107</xdr:colOff>
      <xdr:row>9</xdr:row>
      <xdr:rowOff>68037</xdr:rowOff>
    </xdr:from>
    <xdr:to>
      <xdr:col>28</xdr:col>
      <xdr:colOff>674754</xdr:colOff>
      <xdr:row>10</xdr:row>
      <xdr:rowOff>125512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E444FD55-FF75-423D-8633-D4B6242D032A}"/>
            </a:ext>
          </a:extLst>
        </xdr:cNvPr>
        <xdr:cNvSpPr/>
      </xdr:nvSpPr>
      <xdr:spPr>
        <a:xfrm rot="10800000">
          <a:off x="17240250" y="296635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748393</xdr:colOff>
      <xdr:row>10</xdr:row>
      <xdr:rowOff>81645</xdr:rowOff>
    </xdr:from>
    <xdr:to>
      <xdr:col>10</xdr:col>
      <xdr:colOff>615043</xdr:colOff>
      <xdr:row>15</xdr:row>
      <xdr:rowOff>129270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ABDB495-F390-4C67-A351-C0509DE94AFE}"/>
            </a:ext>
          </a:extLst>
        </xdr:cNvPr>
        <xdr:cNvSpPr/>
      </xdr:nvSpPr>
      <xdr:spPr>
        <a:xfrm rot="5400000">
          <a:off x="6930798" y="3356204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723900</xdr:colOff>
      <xdr:row>10</xdr:row>
      <xdr:rowOff>84366</xdr:rowOff>
    </xdr:from>
    <xdr:to>
      <xdr:col>6</xdr:col>
      <xdr:colOff>590550</xdr:colOff>
      <xdr:row>15</xdr:row>
      <xdr:rowOff>131991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01E76D62-E4F2-4D02-A00F-5B72A400A12B}"/>
            </a:ext>
          </a:extLst>
        </xdr:cNvPr>
        <xdr:cNvSpPr/>
      </xdr:nvSpPr>
      <xdr:spPr>
        <a:xfrm rot="5400000">
          <a:off x="4620305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15</xdr:col>
      <xdr:colOff>40821</xdr:colOff>
      <xdr:row>19</xdr:row>
      <xdr:rowOff>149679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E7ED0FE-6E47-41FE-AC51-9CBFF87E6410}"/>
            </a:ext>
          </a:extLst>
        </xdr:cNvPr>
        <xdr:cNvSpPr txBox="1"/>
      </xdr:nvSpPr>
      <xdr:spPr>
        <a:xfrm>
          <a:off x="4844143" y="4231821"/>
          <a:ext cx="6136821" cy="72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 utiliza en "Consumo eléctrico</a:t>
          </a:r>
          <a:r>
            <a:rPr lang="es-AR" sz="1100" baseline="0"/>
            <a:t>"</a:t>
          </a:r>
          <a:endParaRPr lang="es-AR" sz="1100"/>
        </a:p>
      </xdr:txBody>
    </xdr:sp>
    <xdr:clientData/>
  </xdr:twoCellAnchor>
  <xdr:twoCellAnchor>
    <xdr:from>
      <xdr:col>13</xdr:col>
      <xdr:colOff>683079</xdr:colOff>
      <xdr:row>10</xdr:row>
      <xdr:rowOff>84366</xdr:rowOff>
    </xdr:from>
    <xdr:to>
      <xdr:col>14</xdr:col>
      <xdr:colOff>549729</xdr:colOff>
      <xdr:row>15</xdr:row>
      <xdr:rowOff>131991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8C417EB3-7824-496D-9422-2872B450C485}"/>
            </a:ext>
          </a:extLst>
        </xdr:cNvPr>
        <xdr:cNvSpPr/>
      </xdr:nvSpPr>
      <xdr:spPr>
        <a:xfrm rot="5400000">
          <a:off x="9913484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372835</xdr:colOff>
      <xdr:row>9</xdr:row>
      <xdr:rowOff>46264</xdr:rowOff>
    </xdr:from>
    <xdr:to>
      <xdr:col>14</xdr:col>
      <xdr:colOff>672415</xdr:colOff>
      <xdr:row>10</xdr:row>
      <xdr:rowOff>13607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9DCA4040-62D3-4BE0-B668-3DF5DC522322}"/>
            </a:ext>
          </a:extLst>
        </xdr:cNvPr>
        <xdr:cNvSpPr/>
      </xdr:nvSpPr>
      <xdr:spPr>
        <a:xfrm rot="10800000">
          <a:off x="10550978" y="2944585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429985</xdr:colOff>
      <xdr:row>9</xdr:row>
      <xdr:rowOff>35378</xdr:rowOff>
    </xdr:from>
    <xdr:to>
      <xdr:col>10</xdr:col>
      <xdr:colOff>729565</xdr:colOff>
      <xdr:row>10</xdr:row>
      <xdr:rowOff>2721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683BB3B-745C-46F7-8C3B-3D428C1DD308}"/>
            </a:ext>
          </a:extLst>
        </xdr:cNvPr>
        <xdr:cNvSpPr/>
      </xdr:nvSpPr>
      <xdr:spPr>
        <a:xfrm rot="10800000">
          <a:off x="7560128" y="2933699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435428</xdr:colOff>
      <xdr:row>9</xdr:row>
      <xdr:rowOff>54429</xdr:rowOff>
    </xdr:from>
    <xdr:to>
      <xdr:col>6</xdr:col>
      <xdr:colOff>735008</xdr:colOff>
      <xdr:row>10</xdr:row>
      <xdr:rowOff>21772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6562CC0-12BF-462E-940C-56CE355E0C99}"/>
            </a:ext>
          </a:extLst>
        </xdr:cNvPr>
        <xdr:cNvSpPr/>
      </xdr:nvSpPr>
      <xdr:spPr>
        <a:xfrm rot="10800000">
          <a:off x="5279571" y="295275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163285</xdr:colOff>
      <xdr:row>9</xdr:row>
      <xdr:rowOff>54428</xdr:rowOff>
    </xdr:from>
    <xdr:to>
      <xdr:col>8</xdr:col>
      <xdr:colOff>633932</xdr:colOff>
      <xdr:row>10</xdr:row>
      <xdr:rowOff>111903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EC41B682-6CB8-4AC4-AE61-F8245D217EE9}"/>
            </a:ext>
          </a:extLst>
        </xdr:cNvPr>
        <xdr:cNvSpPr/>
      </xdr:nvSpPr>
      <xdr:spPr>
        <a:xfrm rot="10800000">
          <a:off x="5769428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136072</xdr:colOff>
      <xdr:row>9</xdr:row>
      <xdr:rowOff>54428</xdr:rowOff>
    </xdr:from>
    <xdr:to>
      <xdr:col>9</xdr:col>
      <xdr:colOff>606719</xdr:colOff>
      <xdr:row>10</xdr:row>
      <xdr:rowOff>111903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98F5F45B-B36A-457D-B42F-072B5D79308D}"/>
            </a:ext>
          </a:extLst>
        </xdr:cNvPr>
        <xdr:cNvSpPr/>
      </xdr:nvSpPr>
      <xdr:spPr>
        <a:xfrm rot="10800000">
          <a:off x="6504215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713015</xdr:colOff>
      <xdr:row>10</xdr:row>
      <xdr:rowOff>100696</xdr:rowOff>
    </xdr:from>
    <xdr:to>
      <xdr:col>7</xdr:col>
      <xdr:colOff>579665</xdr:colOff>
      <xdr:row>15</xdr:row>
      <xdr:rowOff>148321</xdr:rowOff>
    </xdr:to>
    <xdr:sp macro="" textlink="">
      <xdr:nvSpPr>
        <xdr:cNvPr id="28" name="Flecha: a la derecha 27">
          <a:extLst>
            <a:ext uri="{FF2B5EF4-FFF2-40B4-BE49-F238E27FC236}">
              <a16:creationId xmlns:a16="http://schemas.microsoft.com/office/drawing/2014/main" id="{7F1B814F-E151-425D-A0AF-30E1FD700E09}"/>
            </a:ext>
          </a:extLst>
        </xdr:cNvPr>
        <xdr:cNvSpPr/>
      </xdr:nvSpPr>
      <xdr:spPr>
        <a:xfrm rot="5400000">
          <a:off x="5371420" y="337525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424543</xdr:colOff>
      <xdr:row>9</xdr:row>
      <xdr:rowOff>70759</xdr:rowOff>
    </xdr:from>
    <xdr:to>
      <xdr:col>7</xdr:col>
      <xdr:colOff>724123</xdr:colOff>
      <xdr:row>10</xdr:row>
      <xdr:rowOff>38102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EAEDA827-C122-4A7C-A579-048D19A2EC12}"/>
            </a:ext>
          </a:extLst>
        </xdr:cNvPr>
        <xdr:cNvSpPr/>
      </xdr:nvSpPr>
      <xdr:spPr>
        <a:xfrm rot="10800000">
          <a:off x="6030686" y="296908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4</xdr:col>
      <xdr:colOff>462644</xdr:colOff>
      <xdr:row>16</xdr:row>
      <xdr:rowOff>13607</xdr:rowOff>
    </xdr:from>
    <xdr:ext cx="1171603" cy="405432"/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58960D9E-CD70-43A7-BCB9-9821FD4981E2}"/>
            </a:ext>
          </a:extLst>
        </xdr:cNvPr>
        <xdr:cNvSpPr/>
      </xdr:nvSpPr>
      <xdr:spPr>
        <a:xfrm>
          <a:off x="3782787" y="4245428"/>
          <a:ext cx="117160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Otros</a:t>
          </a:r>
          <a:r>
            <a:rPr lang="es-ES" sz="2000" b="1" cap="none" spc="0" baseline="0">
              <a:ln/>
              <a:solidFill>
                <a:schemeClr val="accent3"/>
              </a:solidFill>
              <a:effectLst/>
            </a:rPr>
            <a:t> eq.</a:t>
          </a:r>
          <a:endParaRPr lang="es-ES" sz="20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95249</xdr:colOff>
      <xdr:row>16</xdr:row>
      <xdr:rowOff>13608</xdr:rowOff>
    </xdr:from>
    <xdr:ext cx="597088" cy="405432"/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93028B4-30FD-4BEF-B988-E92578CA83BA}"/>
            </a:ext>
          </a:extLst>
        </xdr:cNvPr>
        <xdr:cNvSpPr/>
      </xdr:nvSpPr>
      <xdr:spPr>
        <a:xfrm>
          <a:off x="2598963" y="4245429"/>
          <a:ext cx="597088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ACS</a:t>
          </a:r>
        </a:p>
      </xdr:txBody>
    </xdr:sp>
    <xdr:clientData/>
  </xdr:oneCellAnchor>
  <xdr:oneCellAnchor>
    <xdr:from>
      <xdr:col>1</xdr:col>
      <xdr:colOff>285750</xdr:colOff>
      <xdr:row>16</xdr:row>
      <xdr:rowOff>13607</xdr:rowOff>
    </xdr:from>
    <xdr:ext cx="483850" cy="405432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73604688-8688-4497-A64D-AD7E55DA4DB5}"/>
            </a:ext>
          </a:extLst>
        </xdr:cNvPr>
        <xdr:cNvSpPr/>
      </xdr:nvSpPr>
      <xdr:spPr>
        <a:xfrm>
          <a:off x="1156607" y="4245428"/>
          <a:ext cx="48385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CG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37621</xdr:colOff>
      <xdr:row>2</xdr:row>
      <xdr:rowOff>112059</xdr:rowOff>
    </xdr:from>
    <xdr:to>
      <xdr:col>7</xdr:col>
      <xdr:colOff>1388440</xdr:colOff>
      <xdr:row>7</xdr:row>
      <xdr:rowOff>72275</xdr:rowOff>
    </xdr:to>
    <xdr:pic>
      <xdr:nvPicPr>
        <xdr:cNvPr id="4" name="Imagen 3" descr="Imagen que contiene vehículo militar, pila, viejo, apilados&#10;&#10;Descripción generada automáticamente">
          <a:extLst>
            <a:ext uri="{FF2B5EF4-FFF2-40B4-BE49-F238E27FC236}">
              <a16:creationId xmlns:a16="http://schemas.microsoft.com/office/drawing/2014/main" id="{5D80CF5B-56AC-4596-B8D4-8A9E35308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7239" y="493059"/>
          <a:ext cx="1350819" cy="912716"/>
        </a:xfrm>
        <a:prstGeom prst="rect">
          <a:avLst/>
        </a:prstGeom>
      </xdr:spPr>
    </xdr:pic>
    <xdr:clientData/>
  </xdr:twoCellAnchor>
  <xdr:twoCellAnchor editAs="oneCell">
    <xdr:from>
      <xdr:col>6</xdr:col>
      <xdr:colOff>87538</xdr:colOff>
      <xdr:row>3</xdr:row>
      <xdr:rowOff>135488</xdr:rowOff>
    </xdr:from>
    <xdr:to>
      <xdr:col>6</xdr:col>
      <xdr:colOff>1490310</xdr:colOff>
      <xdr:row>5</xdr:row>
      <xdr:rowOff>127829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A653A3E-E4C8-4EA9-ACED-C29FBFC28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3156" y="706988"/>
          <a:ext cx="1402772" cy="373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78442</xdr:colOff>
      <xdr:row>3</xdr:row>
      <xdr:rowOff>164012</xdr:rowOff>
    </xdr:from>
    <xdr:to>
      <xdr:col>5</xdr:col>
      <xdr:colOff>1427921</xdr:colOff>
      <xdr:row>5</xdr:row>
      <xdr:rowOff>41548</xdr:rowOff>
    </xdr:to>
    <xdr:pic>
      <xdr:nvPicPr>
        <xdr:cNvPr id="6" name="Imagen 5" descr="Gráfico, Gráfico en cascada&#10;&#10;Descripción generada automáticamente">
          <a:extLst>
            <a:ext uri="{FF2B5EF4-FFF2-40B4-BE49-F238E27FC236}">
              <a16:creationId xmlns:a16="http://schemas.microsoft.com/office/drawing/2014/main" id="{88427A91-AD6A-4062-8004-3E3F8B0957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1952" t="45244" r="26777" b="37293"/>
        <a:stretch/>
      </xdr:blipFill>
      <xdr:spPr>
        <a:xfrm>
          <a:off x="6970060" y="735512"/>
          <a:ext cx="1349479" cy="258536"/>
        </a:xfrm>
        <a:prstGeom prst="rect">
          <a:avLst/>
        </a:prstGeom>
      </xdr:spPr>
    </xdr:pic>
    <xdr:clientData/>
  </xdr:twoCellAnchor>
  <xdr:twoCellAnchor editAs="oneCell">
    <xdr:from>
      <xdr:col>4</xdr:col>
      <xdr:colOff>53994</xdr:colOff>
      <xdr:row>3</xdr:row>
      <xdr:rowOff>129376</xdr:rowOff>
    </xdr:from>
    <xdr:to>
      <xdr:col>4</xdr:col>
      <xdr:colOff>1441922</xdr:colOff>
      <xdr:row>5</xdr:row>
      <xdr:rowOff>164481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4688051-F420-44BD-9235-DC3D36AD4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1612" y="700876"/>
          <a:ext cx="1387928" cy="416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60106</xdr:colOff>
      <xdr:row>3</xdr:row>
      <xdr:rowOff>129376</xdr:rowOff>
    </xdr:from>
    <xdr:to>
      <xdr:col>3</xdr:col>
      <xdr:colOff>1516070</xdr:colOff>
      <xdr:row>6</xdr:row>
      <xdr:rowOff>26394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45508BF-5CAF-4153-8639-265903BE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3724" y="700876"/>
          <a:ext cx="1455964" cy="468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26488</xdr:colOff>
      <xdr:row>3</xdr:row>
      <xdr:rowOff>112058</xdr:rowOff>
    </xdr:from>
    <xdr:to>
      <xdr:col>2</xdr:col>
      <xdr:colOff>1497943</xdr:colOff>
      <xdr:row>6</xdr:row>
      <xdr:rowOff>30416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A8F47FE-78DE-4711-B641-AF4507F1A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6106" y="683558"/>
          <a:ext cx="1471455" cy="489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78442</xdr:colOff>
      <xdr:row>4</xdr:row>
      <xdr:rowOff>8149</xdr:rowOff>
    </xdr:from>
    <xdr:to>
      <xdr:col>1</xdr:col>
      <xdr:colOff>1458030</xdr:colOff>
      <xdr:row>6</xdr:row>
      <xdr:rowOff>48969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8A5C23E-B86D-4ABE-8DA2-E97F0E95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060" y="770149"/>
          <a:ext cx="1379588" cy="42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11</xdr:row>
      <xdr:rowOff>0</xdr:rowOff>
    </xdr:from>
    <xdr:to>
      <xdr:col>22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29E64CBC-1FE1-4914-82A0-495A629603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554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16</xdr:col>
      <xdr:colOff>0</xdr:colOff>
      <xdr:row>29</xdr:row>
      <xdr:rowOff>0</xdr:rowOff>
    </xdr:from>
    <xdr:to>
      <xdr:col>22</xdr:col>
      <xdr:colOff>108000</xdr:colOff>
      <xdr:row>46</xdr:row>
      <xdr:rowOff>1500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C6BF1EA-7E9D-4228-AF74-670694735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449036</xdr:colOff>
      <xdr:row>20</xdr:row>
      <xdr:rowOff>40821</xdr:rowOff>
    </xdr:from>
    <xdr:to>
      <xdr:col>5</xdr:col>
      <xdr:colOff>919683</xdr:colOff>
      <xdr:row>21</xdr:row>
      <xdr:rowOff>98296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F793DD18-F2DE-4032-B3F5-920421537E18}"/>
            </a:ext>
          </a:extLst>
        </xdr:cNvPr>
        <xdr:cNvSpPr/>
      </xdr:nvSpPr>
      <xdr:spPr>
        <a:xfrm>
          <a:off x="7334250" y="385082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DF2C24A5-7C46-4134-B8C1-FB6D00E0F9EB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71674</xdr:colOff>
      <xdr:row>2</xdr:row>
      <xdr:rowOff>165764</xdr:rowOff>
    </xdr:from>
    <xdr:to>
      <xdr:col>6</xdr:col>
      <xdr:colOff>1445583</xdr:colOff>
      <xdr:row>7</xdr:row>
      <xdr:rowOff>96491</xdr:rowOff>
    </xdr:to>
    <xdr:pic>
      <xdr:nvPicPr>
        <xdr:cNvPr id="4" name="Imagen 3" descr="Imagen que contiene pastel, vehículo militar, camioneta, edificio&#10;&#10;Descripción generada automáticamente">
          <a:extLst>
            <a:ext uri="{FF2B5EF4-FFF2-40B4-BE49-F238E27FC236}">
              <a16:creationId xmlns:a16="http://schemas.microsoft.com/office/drawing/2014/main" id="{B5E4C0B5-4742-4059-A11A-B93AF99E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7292" y="546764"/>
          <a:ext cx="1373909" cy="883227"/>
        </a:xfrm>
        <a:prstGeom prst="rect">
          <a:avLst/>
        </a:prstGeom>
      </xdr:spPr>
    </xdr:pic>
    <xdr:clientData/>
  </xdr:twoCellAnchor>
  <xdr:twoCellAnchor editAs="oneCell">
    <xdr:from>
      <xdr:col>1</xdr:col>
      <xdr:colOff>145677</xdr:colOff>
      <xdr:row>2</xdr:row>
      <xdr:rowOff>72843</xdr:rowOff>
    </xdr:from>
    <xdr:to>
      <xdr:col>1</xdr:col>
      <xdr:colOff>1386525</xdr:colOff>
      <xdr:row>8</xdr:row>
      <xdr:rowOff>6843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874C50-A83A-4C62-A91C-42F0D7B07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95" y="453843"/>
          <a:ext cx="1240848" cy="107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33329</xdr:colOff>
      <xdr:row>2</xdr:row>
      <xdr:rowOff>122469</xdr:rowOff>
    </xdr:from>
    <xdr:to>
      <xdr:col>2</xdr:col>
      <xdr:colOff>1522562</xdr:colOff>
      <xdr:row>8</xdr:row>
      <xdr:rowOff>1241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60EC63E-A043-492B-82DE-D9A9449F2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947" y="503469"/>
          <a:ext cx="1489233" cy="1021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34310</xdr:colOff>
      <xdr:row>2</xdr:row>
      <xdr:rowOff>67235</xdr:rowOff>
    </xdr:from>
    <xdr:to>
      <xdr:col>3</xdr:col>
      <xdr:colOff>1523675</xdr:colOff>
      <xdr:row>8</xdr:row>
      <xdr:rowOff>2741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587C47-9BD4-4592-9338-3718A41B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7928" y="448235"/>
          <a:ext cx="1489365" cy="107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50647</xdr:colOff>
      <xdr:row>2</xdr:row>
      <xdr:rowOff>159093</xdr:rowOff>
    </xdr:from>
    <xdr:to>
      <xdr:col>5</xdr:col>
      <xdr:colOff>9084</xdr:colOff>
      <xdr:row>7</xdr:row>
      <xdr:rowOff>107139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4E09143-C22E-4356-9436-6F6D68F71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265" y="540093"/>
          <a:ext cx="1482437" cy="900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43871</xdr:colOff>
      <xdr:row>2</xdr:row>
      <xdr:rowOff>160190</xdr:rowOff>
    </xdr:from>
    <xdr:to>
      <xdr:col>5</xdr:col>
      <xdr:colOff>1515162</xdr:colOff>
      <xdr:row>7</xdr:row>
      <xdr:rowOff>71239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867637D-5738-4F65-8EB0-1132ACA3AD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82"/>
        <a:stretch/>
      </xdr:blipFill>
      <xdr:spPr bwMode="auto">
        <a:xfrm>
          <a:off x="6935489" y="541190"/>
          <a:ext cx="1471291" cy="863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11</xdr:row>
      <xdr:rowOff>0</xdr:rowOff>
    </xdr:from>
    <xdr:to>
      <xdr:col>21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Gráfico 9">
              <a:extLst>
                <a:ext uri="{FF2B5EF4-FFF2-40B4-BE49-F238E27FC236}">
                  <a16:creationId xmlns:a16="http://schemas.microsoft.com/office/drawing/2014/main" id="{DE4F83E4-1D76-46E9-BE46-D372EE053B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03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15</xdr:col>
      <xdr:colOff>0</xdr:colOff>
      <xdr:row>29</xdr:row>
      <xdr:rowOff>0</xdr:rowOff>
    </xdr:from>
    <xdr:to>
      <xdr:col>21</xdr:col>
      <xdr:colOff>108000</xdr:colOff>
      <xdr:row>46</xdr:row>
      <xdr:rowOff>1500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798457D-B9CA-4D16-A5FD-43169C35A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515471</xdr:colOff>
      <xdr:row>20</xdr:row>
      <xdr:rowOff>44824</xdr:rowOff>
    </xdr:from>
    <xdr:to>
      <xdr:col>5</xdr:col>
      <xdr:colOff>986118</xdr:colOff>
      <xdr:row>21</xdr:row>
      <xdr:rowOff>102299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5D94D990-55C4-4882-A403-8353117FF1C5}"/>
            </a:ext>
          </a:extLst>
        </xdr:cNvPr>
        <xdr:cNvSpPr/>
      </xdr:nvSpPr>
      <xdr:spPr>
        <a:xfrm>
          <a:off x="7407089" y="385482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C23FE6D9-1F8F-4DF3-A4F1-DFD12F9D68F2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299357</xdr:colOff>
      <xdr:row>2</xdr:row>
      <xdr:rowOff>13607</xdr:rowOff>
    </xdr:from>
    <xdr:to>
      <xdr:col>1</xdr:col>
      <xdr:colOff>1297752</xdr:colOff>
      <xdr:row>7</xdr:row>
      <xdr:rowOff>105147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8E64EFB-6F5A-4DC5-BE71-A21D8E17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394607"/>
          <a:ext cx="998395" cy="1044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176894</xdr:colOff>
      <xdr:row>2</xdr:row>
      <xdr:rowOff>23504</xdr:rowOff>
    </xdr:from>
    <xdr:to>
      <xdr:col>2</xdr:col>
      <xdr:colOff>1233304</xdr:colOff>
      <xdr:row>7</xdr:row>
      <xdr:rowOff>181463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ACC5A0-6459-4666-AD40-F32100962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0108" y="404504"/>
          <a:ext cx="1056410" cy="1110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270906</xdr:colOff>
      <xdr:row>2</xdr:row>
      <xdr:rowOff>56363</xdr:rowOff>
    </xdr:from>
    <xdr:to>
      <xdr:col>3</xdr:col>
      <xdr:colOff>1327317</xdr:colOff>
      <xdr:row>7</xdr:row>
      <xdr:rowOff>146062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196B7D-D858-47E6-9FC7-6664E052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8120" y="437363"/>
          <a:ext cx="1056411" cy="104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211531</xdr:colOff>
      <xdr:row>2</xdr:row>
      <xdr:rowOff>37110</xdr:rowOff>
    </xdr:from>
    <xdr:to>
      <xdr:col>4</xdr:col>
      <xdr:colOff>1258740</xdr:colOff>
      <xdr:row>7</xdr:row>
      <xdr:rowOff>175656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0B1BBD-330E-4518-8F71-ABC40091C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745" y="418110"/>
          <a:ext cx="1047209" cy="1091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47226</xdr:colOff>
      <xdr:row>2</xdr:row>
      <xdr:rowOff>43615</xdr:rowOff>
    </xdr:from>
    <xdr:to>
      <xdr:col>5</xdr:col>
      <xdr:colOff>1502390</xdr:colOff>
      <xdr:row>7</xdr:row>
      <xdr:rowOff>109730</xdr:rowOff>
    </xdr:to>
    <xdr:pic>
      <xdr:nvPicPr>
        <xdr:cNvPr id="8" name="Imagen 7" descr="Imagen que contiene pastel, edificio, tren, juguete&#10;&#10;Descripción generada automáticamente">
          <a:extLst>
            <a:ext uri="{FF2B5EF4-FFF2-40B4-BE49-F238E27FC236}">
              <a16:creationId xmlns:a16="http://schemas.microsoft.com/office/drawing/2014/main" id="{D9F65676-CCC3-4801-8D3E-5EC5286A6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2440" y="424615"/>
          <a:ext cx="1455164" cy="1018615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20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8D6F023B-6EDD-478B-8CAE-5A20E23BF7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06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29</xdr:row>
      <xdr:rowOff>0</xdr:rowOff>
    </xdr:from>
    <xdr:to>
      <xdr:col>20</xdr:col>
      <xdr:colOff>108000</xdr:colOff>
      <xdr:row>46</xdr:row>
      <xdr:rowOff>1500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2D89A11-D533-487B-B4D5-CDC6883C5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503464</xdr:colOff>
      <xdr:row>20</xdr:row>
      <xdr:rowOff>27214</xdr:rowOff>
    </xdr:from>
    <xdr:to>
      <xdr:col>5</xdr:col>
      <xdr:colOff>974111</xdr:colOff>
      <xdr:row>21</xdr:row>
      <xdr:rowOff>84689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EC10D1DB-0F97-4F7E-9766-5006BDFBBAA1}"/>
            </a:ext>
          </a:extLst>
        </xdr:cNvPr>
        <xdr:cNvSpPr/>
      </xdr:nvSpPr>
      <xdr:spPr>
        <a:xfrm>
          <a:off x="7388678" y="38372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A210E2C2-E3CB-4CAC-A35D-A88D1F3E4AFD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2</xdr:row>
      <xdr:rowOff>37112</xdr:rowOff>
    </xdr:from>
    <xdr:to>
      <xdr:col>1</xdr:col>
      <xdr:colOff>1226250</xdr:colOff>
      <xdr:row>7</xdr:row>
      <xdr:rowOff>175657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7FD34D-66BE-4C5B-B66C-1A0A38EC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285" y="418112"/>
          <a:ext cx="1090179" cy="109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153388</xdr:colOff>
      <xdr:row>2</xdr:row>
      <xdr:rowOff>50719</xdr:rowOff>
    </xdr:from>
    <xdr:to>
      <xdr:col>2</xdr:col>
      <xdr:colOff>1140524</xdr:colOff>
      <xdr:row>7</xdr:row>
      <xdr:rowOff>187473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41281A-B27D-4321-9510-3C9BB972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602" y="431719"/>
          <a:ext cx="987136" cy="1089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133596</xdr:colOff>
      <xdr:row>2</xdr:row>
      <xdr:rowOff>27214</xdr:rowOff>
    </xdr:from>
    <xdr:to>
      <xdr:col>3</xdr:col>
      <xdr:colOff>1166847</xdr:colOff>
      <xdr:row>7</xdr:row>
      <xdr:rowOff>165759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301EC2F-64AA-49DB-B290-113D97B692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918"/>
        <a:stretch/>
      </xdr:blipFill>
      <xdr:spPr bwMode="auto">
        <a:xfrm>
          <a:off x="3970810" y="408214"/>
          <a:ext cx="1033251" cy="109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118752</xdr:colOff>
      <xdr:row>2</xdr:row>
      <xdr:rowOff>45340</xdr:rowOff>
    </xdr:from>
    <xdr:to>
      <xdr:col>4</xdr:col>
      <xdr:colOff>1113302</xdr:colOff>
      <xdr:row>7</xdr:row>
      <xdr:rowOff>152153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980F62-AD70-4BEF-A2B5-AFC3B58742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18"/>
        <a:stretch/>
      </xdr:blipFill>
      <xdr:spPr bwMode="auto">
        <a:xfrm>
          <a:off x="5479966" y="426340"/>
          <a:ext cx="994550" cy="1059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116280</xdr:colOff>
      <xdr:row>2</xdr:row>
      <xdr:rowOff>58140</xdr:rowOff>
    </xdr:from>
    <xdr:to>
      <xdr:col>5</xdr:col>
      <xdr:colOff>1357892</xdr:colOff>
      <xdr:row>7</xdr:row>
      <xdr:rowOff>162050</xdr:rowOff>
    </xdr:to>
    <xdr:pic>
      <xdr:nvPicPr>
        <xdr:cNvPr id="8" name="Imagen 7" descr="Pantalla de video juego&#10;&#10;Descripción generada automáticamente con confianza media">
          <a:extLst>
            <a:ext uri="{FF2B5EF4-FFF2-40B4-BE49-F238E27FC236}">
              <a16:creationId xmlns:a16="http://schemas.microsoft.com/office/drawing/2014/main" id="{5E251810-2100-4BF2-AC0D-EDA79D5AD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1494" y="439140"/>
          <a:ext cx="1241612" cy="105641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20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EA52E179-6500-45FB-ACAB-11BD0409BE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06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29</xdr:row>
      <xdr:rowOff>0</xdr:rowOff>
    </xdr:from>
    <xdr:to>
      <xdr:col>20</xdr:col>
      <xdr:colOff>108000</xdr:colOff>
      <xdr:row>46</xdr:row>
      <xdr:rowOff>1500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B696C2C-359B-4EB8-ACB2-0E8D5D58BD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462643</xdr:colOff>
      <xdr:row>20</xdr:row>
      <xdr:rowOff>40821</xdr:rowOff>
    </xdr:from>
    <xdr:to>
      <xdr:col>5</xdr:col>
      <xdr:colOff>933290</xdr:colOff>
      <xdr:row>21</xdr:row>
      <xdr:rowOff>98296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F7898D7A-B328-421D-B649-A361A60C981E}"/>
            </a:ext>
          </a:extLst>
        </xdr:cNvPr>
        <xdr:cNvSpPr/>
      </xdr:nvSpPr>
      <xdr:spPr>
        <a:xfrm>
          <a:off x="7347857" y="385082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B9D99EB-B4F7-42B7-97C3-FB78F4A5BBF1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265956</xdr:colOff>
      <xdr:row>2</xdr:row>
      <xdr:rowOff>54428</xdr:rowOff>
    </xdr:from>
    <xdr:to>
      <xdr:col>5</xdr:col>
      <xdr:colOff>1357002</xdr:colOff>
      <xdr:row>7</xdr:row>
      <xdr:rowOff>182483</xdr:rowOff>
    </xdr:to>
    <xdr:pic>
      <xdr:nvPicPr>
        <xdr:cNvPr id="4" name="Imagen 3" descr="Vista de un edificio&#10;&#10;Descripción generada automáticamente con confianza media">
          <a:extLst>
            <a:ext uri="{FF2B5EF4-FFF2-40B4-BE49-F238E27FC236}">
              <a16:creationId xmlns:a16="http://schemas.microsoft.com/office/drawing/2014/main" id="{B8A011C1-B53E-4FC9-93DC-5C3493D57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1170" y="435428"/>
          <a:ext cx="1091046" cy="1080555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3</xdr:row>
      <xdr:rowOff>48932</xdr:rowOff>
    </xdr:from>
    <xdr:to>
      <xdr:col>1</xdr:col>
      <xdr:colOff>1458561</xdr:colOff>
      <xdr:row>7</xdr:row>
      <xdr:rowOff>125982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321BFA8-456C-4809-87E6-8C8FD28B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035" y="620432"/>
          <a:ext cx="1417740" cy="83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12369</xdr:colOff>
      <xdr:row>3</xdr:row>
      <xdr:rowOff>47006</xdr:rowOff>
    </xdr:from>
    <xdr:to>
      <xdr:col>2</xdr:col>
      <xdr:colOff>1489303</xdr:colOff>
      <xdr:row>6</xdr:row>
      <xdr:rowOff>150916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3208CB-7C9D-428A-84B2-212E60E53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583" y="618506"/>
          <a:ext cx="1476934" cy="67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39582</xdr:colOff>
      <xdr:row>3</xdr:row>
      <xdr:rowOff>122464</xdr:rowOff>
    </xdr:from>
    <xdr:to>
      <xdr:col>3</xdr:col>
      <xdr:colOff>1476991</xdr:colOff>
      <xdr:row>6</xdr:row>
      <xdr:rowOff>184005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E2AA5BB-B396-4C92-8097-9002B9CF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796" y="693964"/>
          <a:ext cx="1437409" cy="633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33396</xdr:colOff>
      <xdr:row>3</xdr:row>
      <xdr:rowOff>87829</xdr:rowOff>
    </xdr:from>
    <xdr:to>
      <xdr:col>4</xdr:col>
      <xdr:colOff>1487745</xdr:colOff>
      <xdr:row>7</xdr:row>
      <xdr:rowOff>35875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128859-3ED8-4309-B858-ED64D2F56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610" y="659329"/>
          <a:ext cx="1454349" cy="710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20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1B35F59E-1413-4E24-8797-A7DAC79078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06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29</xdr:row>
      <xdr:rowOff>0</xdr:rowOff>
    </xdr:from>
    <xdr:to>
      <xdr:col>20</xdr:col>
      <xdr:colOff>108000</xdr:colOff>
      <xdr:row>46</xdr:row>
      <xdr:rowOff>1500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0A36519-ACCF-43BE-AD59-F5BE61355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489857</xdr:colOff>
      <xdr:row>20</xdr:row>
      <xdr:rowOff>68036</xdr:rowOff>
    </xdr:from>
    <xdr:to>
      <xdr:col>5</xdr:col>
      <xdr:colOff>960504</xdr:colOff>
      <xdr:row>21</xdr:row>
      <xdr:rowOff>125511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CF8996D4-AC94-4E1D-882D-6D8447858E26}"/>
            </a:ext>
          </a:extLst>
        </xdr:cNvPr>
        <xdr:cNvSpPr/>
      </xdr:nvSpPr>
      <xdr:spPr>
        <a:xfrm>
          <a:off x="7375071" y="38780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F6A2C015-9B1D-46CA-9D65-17DC3E31E7A2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99980</xdr:colOff>
      <xdr:row>2</xdr:row>
      <xdr:rowOff>68618</xdr:rowOff>
    </xdr:from>
    <xdr:to>
      <xdr:col>5</xdr:col>
      <xdr:colOff>1444686</xdr:colOff>
      <xdr:row>7</xdr:row>
      <xdr:rowOff>103846</xdr:rowOff>
    </xdr:to>
    <xdr:pic>
      <xdr:nvPicPr>
        <xdr:cNvPr id="4" name="Imagen 3" descr="Imagen que contiene pastel, edificio, caja, camioneta&#10;&#10;Descripción generada automáticamente">
          <a:extLst>
            <a:ext uri="{FF2B5EF4-FFF2-40B4-BE49-F238E27FC236}">
              <a16:creationId xmlns:a16="http://schemas.microsoft.com/office/drawing/2014/main" id="{50BD915B-E6F5-4C80-BC7E-3F92FB5CF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194" y="449618"/>
          <a:ext cx="1344706" cy="987728"/>
        </a:xfrm>
        <a:prstGeom prst="rect">
          <a:avLst/>
        </a:prstGeom>
      </xdr:spPr>
    </xdr:pic>
    <xdr:clientData/>
  </xdr:twoCellAnchor>
  <xdr:twoCellAnchor editAs="oneCell">
    <xdr:from>
      <xdr:col>2</xdr:col>
      <xdr:colOff>180097</xdr:colOff>
      <xdr:row>2</xdr:row>
      <xdr:rowOff>49625</xdr:rowOff>
    </xdr:from>
    <xdr:to>
      <xdr:col>2</xdr:col>
      <xdr:colOff>1278270</xdr:colOff>
      <xdr:row>8</xdr:row>
      <xdr:rowOff>4803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CE71E5-255E-4A8E-B0B6-DDA3EEEFBD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23" b="9510"/>
        <a:stretch/>
      </xdr:blipFill>
      <xdr:spPr bwMode="auto">
        <a:xfrm>
          <a:off x="2493311" y="430625"/>
          <a:ext cx="1098173" cy="1098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176892</xdr:colOff>
      <xdr:row>2</xdr:row>
      <xdr:rowOff>38420</xdr:rowOff>
    </xdr:from>
    <xdr:to>
      <xdr:col>1</xdr:col>
      <xdr:colOff>1175121</xdr:colOff>
      <xdr:row>7</xdr:row>
      <xdr:rowOff>184096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EE83C-00B8-4299-AB36-02B3A3F11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811" b="8581"/>
        <a:stretch/>
      </xdr:blipFill>
      <xdr:spPr bwMode="auto">
        <a:xfrm>
          <a:off x="966106" y="419420"/>
          <a:ext cx="998229" cy="109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224920</xdr:colOff>
      <xdr:row>2</xdr:row>
      <xdr:rowOff>49625</xdr:rowOff>
    </xdr:from>
    <xdr:to>
      <xdr:col>3</xdr:col>
      <xdr:colOff>1147197</xdr:colOff>
      <xdr:row>7</xdr:row>
      <xdr:rowOff>184097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131D6C2-511B-4FBC-A90F-5C6F35B145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67" b="7085"/>
        <a:stretch/>
      </xdr:blipFill>
      <xdr:spPr bwMode="auto">
        <a:xfrm>
          <a:off x="4062134" y="430625"/>
          <a:ext cx="922277" cy="1086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244127</xdr:colOff>
      <xdr:row>2</xdr:row>
      <xdr:rowOff>27214</xdr:rowOff>
    </xdr:from>
    <xdr:to>
      <xdr:col>4</xdr:col>
      <xdr:colOff>1140596</xdr:colOff>
      <xdr:row>8</xdr:row>
      <xdr:rowOff>16252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153F02-A347-4C58-99AC-B1E523904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5341" y="408214"/>
          <a:ext cx="896469" cy="1132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20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BF4CBCAC-7B73-4896-92FA-AAFF64D408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506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14</xdr:col>
      <xdr:colOff>0</xdr:colOff>
      <xdr:row>29</xdr:row>
      <xdr:rowOff>0</xdr:rowOff>
    </xdr:from>
    <xdr:to>
      <xdr:col>20</xdr:col>
      <xdr:colOff>108000</xdr:colOff>
      <xdr:row>46</xdr:row>
      <xdr:rowOff>1500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4CEA704-09B7-4AB0-93C5-FC333D12E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435429</xdr:colOff>
      <xdr:row>20</xdr:row>
      <xdr:rowOff>54428</xdr:rowOff>
    </xdr:from>
    <xdr:to>
      <xdr:col>5</xdr:col>
      <xdr:colOff>906076</xdr:colOff>
      <xdr:row>21</xdr:row>
      <xdr:rowOff>111903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DBBDD618-450E-4599-B678-5366308C526A}"/>
            </a:ext>
          </a:extLst>
        </xdr:cNvPr>
        <xdr:cNvSpPr/>
      </xdr:nvSpPr>
      <xdr:spPr>
        <a:xfrm>
          <a:off x="7320643" y="386442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C8363DB-D955-4F07-8A1D-9C07DA981055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137311</xdr:colOff>
      <xdr:row>2</xdr:row>
      <xdr:rowOff>54429</xdr:rowOff>
    </xdr:from>
    <xdr:to>
      <xdr:col>2</xdr:col>
      <xdr:colOff>1476583</xdr:colOff>
      <xdr:row>7</xdr:row>
      <xdr:rowOff>106383</xdr:rowOff>
    </xdr:to>
    <xdr:pic>
      <xdr:nvPicPr>
        <xdr:cNvPr id="4" name="Imagen 3" descr="Interfaz de usuario gráfica, Teams&#10;&#10;Descripción generada automáticamente">
          <a:extLst>
            <a:ext uri="{FF2B5EF4-FFF2-40B4-BE49-F238E27FC236}">
              <a16:creationId xmlns:a16="http://schemas.microsoft.com/office/drawing/2014/main" id="{29F43388-9EEB-438E-A090-DFF9F98D26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489" t="36895" r="36762" b="24748"/>
        <a:stretch/>
      </xdr:blipFill>
      <xdr:spPr>
        <a:xfrm>
          <a:off x="2450525" y="435429"/>
          <a:ext cx="1339272" cy="1004454"/>
        </a:xfrm>
        <a:prstGeom prst="rect">
          <a:avLst/>
        </a:prstGeom>
      </xdr:spPr>
    </xdr:pic>
    <xdr:clientData/>
  </xdr:twoCellAnchor>
  <xdr:twoCellAnchor editAs="oneCell">
    <xdr:from>
      <xdr:col>1</xdr:col>
      <xdr:colOff>163286</xdr:colOff>
      <xdr:row>2</xdr:row>
      <xdr:rowOff>64325</xdr:rowOff>
    </xdr:from>
    <xdr:to>
      <xdr:col>1</xdr:col>
      <xdr:colOff>1496242</xdr:colOff>
      <xdr:row>7</xdr:row>
      <xdr:rowOff>116280</xdr:rowOff>
    </xdr:to>
    <xdr:pic>
      <xdr:nvPicPr>
        <xdr:cNvPr id="5" name="Imagen 4" descr="Imagen que contiene Histograma&#10;&#10;Descripción generada automáticamente">
          <a:extLst>
            <a:ext uri="{FF2B5EF4-FFF2-40B4-BE49-F238E27FC236}">
              <a16:creationId xmlns:a16="http://schemas.microsoft.com/office/drawing/2014/main" id="{E19E5F90-E034-4747-B669-28FD8B681C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478" t="38357" r="37434" b="23996"/>
        <a:stretch/>
      </xdr:blipFill>
      <xdr:spPr>
        <a:xfrm>
          <a:off x="952500" y="445325"/>
          <a:ext cx="1332956" cy="1004455"/>
        </a:xfrm>
        <a:prstGeom prst="rect">
          <a:avLst/>
        </a:prstGeom>
      </xdr:spPr>
    </xdr:pic>
    <xdr:clientData/>
  </xdr:twoCellAnchor>
  <xdr:twoCellAnchor editAs="oneCell">
    <xdr:from>
      <xdr:col>3</xdr:col>
      <xdr:colOff>249878</xdr:colOff>
      <xdr:row>2</xdr:row>
      <xdr:rowOff>98961</xdr:rowOff>
    </xdr:from>
    <xdr:to>
      <xdr:col>3</xdr:col>
      <xdr:colOff>1375560</xdr:colOff>
      <xdr:row>7</xdr:row>
      <xdr:rowOff>153650</xdr:rowOff>
    </xdr:to>
    <xdr:pic>
      <xdr:nvPicPr>
        <xdr:cNvPr id="6" name="Imagen 5" descr="Vista de una ciudad&#10;&#10;Descripción generada automáticamente con confianza baja">
          <a:extLst>
            <a:ext uri="{FF2B5EF4-FFF2-40B4-BE49-F238E27FC236}">
              <a16:creationId xmlns:a16="http://schemas.microsoft.com/office/drawing/2014/main" id="{79F79853-79DA-4DEA-B0BC-0EC0299C3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7092" y="479961"/>
          <a:ext cx="1125682" cy="1007189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37558101-CD73-43CC-A107-700A0F45CF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2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0</xdr:colOff>
      <xdr:row>29</xdr:row>
      <xdr:rowOff>0</xdr:rowOff>
    </xdr:from>
    <xdr:to>
      <xdr:col>18</xdr:col>
      <xdr:colOff>108000</xdr:colOff>
      <xdr:row>46</xdr:row>
      <xdr:rowOff>1500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0B2C506-1958-4B14-8DBC-269FF9A51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149679</xdr:colOff>
      <xdr:row>20</xdr:row>
      <xdr:rowOff>27214</xdr:rowOff>
    </xdr:from>
    <xdr:to>
      <xdr:col>5</xdr:col>
      <xdr:colOff>620326</xdr:colOff>
      <xdr:row>21</xdr:row>
      <xdr:rowOff>84689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0A767BC4-C4EE-4CF8-9B1C-12249D3A5926}"/>
            </a:ext>
          </a:extLst>
        </xdr:cNvPr>
        <xdr:cNvSpPr/>
      </xdr:nvSpPr>
      <xdr:spPr>
        <a:xfrm>
          <a:off x="7034893" y="38372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FE333557-7170-4C7D-BBE7-9FC9ADE9B4B1}"/>
            </a:ext>
          </a:extLst>
        </xdr:cNvPr>
        <xdr:cNvSpPr/>
      </xdr:nvSpPr>
      <xdr:spPr>
        <a:xfrm>
          <a:off x="11623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24740</xdr:colOff>
      <xdr:row>2</xdr:row>
      <xdr:rowOff>74220</xdr:rowOff>
    </xdr:from>
    <xdr:to>
      <xdr:col>1</xdr:col>
      <xdr:colOff>1505449</xdr:colOff>
      <xdr:row>7</xdr:row>
      <xdr:rowOff>139972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FC11CF-1C47-49EC-949C-CA8C5F41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" y="445324"/>
          <a:ext cx="1480709" cy="993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89483</xdr:colOff>
      <xdr:row>2</xdr:row>
      <xdr:rowOff>184313</xdr:rowOff>
    </xdr:from>
    <xdr:to>
      <xdr:col>2</xdr:col>
      <xdr:colOff>1516395</xdr:colOff>
      <xdr:row>7</xdr:row>
      <xdr:rowOff>39773</xdr:rowOff>
    </xdr:to>
    <xdr:pic>
      <xdr:nvPicPr>
        <xdr:cNvPr id="5" name="Imagen 4" descr="Vista de una ciudad&#10;&#10;Descripción generada automáticamente con confianza media">
          <a:extLst>
            <a:ext uri="{FF2B5EF4-FFF2-40B4-BE49-F238E27FC236}">
              <a16:creationId xmlns:a16="http://schemas.microsoft.com/office/drawing/2014/main" id="{396E1F2F-7C63-4867-99F3-1F87E4D30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697" y="555417"/>
          <a:ext cx="1426912" cy="78322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DD76E96E-58FE-4FEA-BD84-CAF4A5BFCB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590966A-8E30-4678-9C7A-FD3F0A0FF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doi.org/10.17632/nj82bhvvtd.2" TargetMode="External"/><Relationship Id="rId1" Type="http://schemas.openxmlformats.org/officeDocument/2006/relationships/hyperlink" Target="https://drive.google.com/open?id=0Bz3sfV4ZQ06NMXRJbFhEb08zVV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BBE-04DF-483F-94B3-8E53B4F6ADAB}">
  <sheetPr>
    <tabColor theme="0" tint="-0.499984740745262"/>
  </sheetPr>
  <dimension ref="A1"/>
  <sheetViews>
    <sheetView zoomScale="85" zoomScaleNormal="85" workbookViewId="0">
      <selection activeCell="R35" sqref="R3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14EA-ED80-423D-B7A4-06F162365C49}">
  <dimension ref="A1:J65"/>
  <sheetViews>
    <sheetView topLeftCell="A13" zoomScale="77" zoomScaleNormal="40" workbookViewId="0">
      <selection activeCell="C53" sqref="C5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109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/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/>
      <c r="C13" s="115">
        <f t="shared" si="0"/>
        <v>0</v>
      </c>
      <c r="E13" s="25">
        <f>C24+C30+C36+C42+C48+C54+C60</f>
        <v>2.5037968191944016</v>
      </c>
      <c r="F13" s="25">
        <f>C25+C31+C37+C43+C49+C55+C61</f>
        <v>0</v>
      </c>
      <c r="G13" s="25">
        <f>C26+C32+C38+C44+C50+C56+C62</f>
        <v>0</v>
      </c>
      <c r="H13" s="25">
        <f>C27+C33+C39+C45+C51+C57+C63</f>
        <v>0</v>
      </c>
      <c r="I13" s="25">
        <f>C28+C34+C40+C46+C52+C58+C64</f>
        <v>0.36628036284630522</v>
      </c>
      <c r="J13" s="25">
        <f>C29+C35+C41+C47+C53+C59+C65</f>
        <v>0</v>
      </c>
    </row>
    <row r="14" spans="1:10" x14ac:dyDescent="0.25">
      <c r="A14" s="58" t="s">
        <v>2</v>
      </c>
      <c r="B14" s="116"/>
      <c r="C14" s="116">
        <f t="shared" si="0"/>
        <v>0</v>
      </c>
    </row>
    <row r="15" spans="1:10" x14ac:dyDescent="0.25">
      <c r="A15" s="59" t="s">
        <v>3</v>
      </c>
      <c r="B15" s="117"/>
      <c r="C15" s="117">
        <f t="shared" si="0"/>
        <v>0</v>
      </c>
    </row>
    <row r="16" spans="1:10" x14ac:dyDescent="0.25">
      <c r="A16" s="63" t="s">
        <v>4</v>
      </c>
      <c r="B16" s="118">
        <v>347.16</v>
      </c>
      <c r="C16" s="118">
        <f t="shared" si="0"/>
        <v>347.16</v>
      </c>
    </row>
    <row r="17" spans="1:5" x14ac:dyDescent="0.25">
      <c r="A17" s="61" t="s">
        <v>5</v>
      </c>
      <c r="B17" s="119"/>
      <c r="C17" s="119">
        <f t="shared" si="0"/>
        <v>0</v>
      </c>
    </row>
    <row r="18" spans="1:5" x14ac:dyDescent="0.25">
      <c r="A18" s="120" t="s">
        <v>11</v>
      </c>
      <c r="B18" s="123"/>
      <c r="C18" s="123">
        <f t="shared" si="0"/>
        <v>0</v>
      </c>
    </row>
    <row r="19" spans="1:5" x14ac:dyDescent="0.25">
      <c r="A19" s="122"/>
      <c r="B19" s="121"/>
      <c r="C19" s="121"/>
      <c r="D19" s="121"/>
      <c r="E19" s="121"/>
    </row>
    <row r="20" spans="1:5" x14ac:dyDescent="0.25">
      <c r="A20" s="32"/>
      <c r="B20" s="30" t="s">
        <v>47</v>
      </c>
      <c r="C20" s="30" t="s">
        <v>48</v>
      </c>
      <c r="D20" s="19" t="s">
        <v>49</v>
      </c>
    </row>
    <row r="21" spans="1:5" x14ac:dyDescent="0.25">
      <c r="A21" s="31"/>
      <c r="B21" s="9" t="s">
        <v>128</v>
      </c>
      <c r="C21" s="9" t="s">
        <v>128</v>
      </c>
      <c r="D21" s="9" t="s">
        <v>120</v>
      </c>
    </row>
    <row r="22" spans="1:5" x14ac:dyDescent="0.25">
      <c r="A22" s="31"/>
      <c r="B22" s="31"/>
      <c r="C22" s="31"/>
      <c r="D22" s="31"/>
    </row>
    <row r="23" spans="1:5" x14ac:dyDescent="0.25">
      <c r="A23" s="9" t="s">
        <v>23</v>
      </c>
      <c r="B23" s="9" t="s">
        <v>22</v>
      </c>
      <c r="C23" s="20" t="s">
        <v>140</v>
      </c>
    </row>
    <row r="24" spans="1:5" x14ac:dyDescent="0.25">
      <c r="A24" s="174" t="s">
        <v>0</v>
      </c>
      <c r="B24" s="14" t="s">
        <v>31</v>
      </c>
      <c r="C24" s="15">
        <f>C12*'Consumo eléctrico'!F2</f>
        <v>0</v>
      </c>
    </row>
    <row r="25" spans="1:5" x14ac:dyDescent="0.25">
      <c r="A25" s="175"/>
      <c r="B25" s="14" t="s">
        <v>54</v>
      </c>
      <c r="C25" s="15">
        <f>'Consumo eléctrico'!O2*C12</f>
        <v>0</v>
      </c>
    </row>
    <row r="26" spans="1:5" x14ac:dyDescent="0.25">
      <c r="A26" s="175"/>
      <c r="B26" s="14" t="s">
        <v>55</v>
      </c>
      <c r="C26" s="15">
        <v>0</v>
      </c>
    </row>
    <row r="27" spans="1:5" x14ac:dyDescent="0.25">
      <c r="A27" s="175"/>
      <c r="B27" s="17" t="s">
        <v>38</v>
      </c>
      <c r="C27" s="16">
        <f>C12*'Consumo gas natural'!B2</f>
        <v>0</v>
      </c>
    </row>
    <row r="28" spans="1:5" x14ac:dyDescent="0.25">
      <c r="A28" s="175"/>
      <c r="B28" s="17" t="s">
        <v>37</v>
      </c>
      <c r="C28" s="16">
        <f>C12*'Consumo gas natural'!D2</f>
        <v>0</v>
      </c>
    </row>
    <row r="29" spans="1:5" x14ac:dyDescent="0.25">
      <c r="A29" s="176"/>
      <c r="B29" s="23" t="s">
        <v>40</v>
      </c>
      <c r="C29" s="16">
        <f>'Consumo gas natural'!F2*C12</f>
        <v>0</v>
      </c>
    </row>
    <row r="30" spans="1:5" x14ac:dyDescent="0.25">
      <c r="A30" s="177" t="s">
        <v>1</v>
      </c>
      <c r="B30" s="14" t="s">
        <v>31</v>
      </c>
      <c r="C30" s="15">
        <f>C13*'Consumo eléctrico'!F3</f>
        <v>0</v>
      </c>
    </row>
    <row r="31" spans="1:5" x14ac:dyDescent="0.25">
      <c r="A31" s="178"/>
      <c r="B31" s="14" t="s">
        <v>54</v>
      </c>
      <c r="C31" s="15">
        <f>C13*'Consumo eléctrico'!O3</f>
        <v>0</v>
      </c>
    </row>
    <row r="32" spans="1:5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Iglesia!C13*'Consumo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eléctrico'!L6</f>
        <v>2.5037968191944016</v>
      </c>
    </row>
    <row r="49" spans="1:3" x14ac:dyDescent="0.25">
      <c r="A49" s="187"/>
      <c r="B49" s="14" t="s">
        <v>54</v>
      </c>
      <c r="C49" s="15">
        <v>0</v>
      </c>
    </row>
    <row r="50" spans="1:3" x14ac:dyDescent="0.25">
      <c r="A50" s="187"/>
      <c r="B50" s="14" t="s">
        <v>55</v>
      </c>
      <c r="C50" s="15">
        <v>0</v>
      </c>
    </row>
    <row r="51" spans="1:3" x14ac:dyDescent="0.25">
      <c r="A51" s="187"/>
      <c r="B51" s="17" t="s">
        <v>38</v>
      </c>
      <c r="C51" s="16">
        <v>0</v>
      </c>
    </row>
    <row r="52" spans="1:3" x14ac:dyDescent="0.25">
      <c r="A52" s="187"/>
      <c r="B52" s="17" t="s">
        <v>37</v>
      </c>
      <c r="C52" s="16">
        <f>C16*'Consumo gas natural'!D6</f>
        <v>0.36628036284630522</v>
      </c>
    </row>
    <row r="53" spans="1:3" x14ac:dyDescent="0.25">
      <c r="A53" s="188"/>
      <c r="B53" s="23" t="s">
        <v>40</v>
      </c>
      <c r="C53" s="16">
        <v>0</v>
      </c>
    </row>
    <row r="54" spans="1:3" x14ac:dyDescent="0.25">
      <c r="A54" s="189" t="s">
        <v>5</v>
      </c>
      <c r="B54" s="14" t="s">
        <v>31</v>
      </c>
      <c r="C54" s="15">
        <f>C17*'Consumo eléctrico'!F7</f>
        <v>0</v>
      </c>
    </row>
    <row r="55" spans="1:3" x14ac:dyDescent="0.25">
      <c r="A55" s="190"/>
      <c r="B55" s="14" t="s">
        <v>54</v>
      </c>
      <c r="C55" s="15">
        <f>'Consumo eléctrico'!O7*Iglesia!C17</f>
        <v>0</v>
      </c>
    </row>
    <row r="56" spans="1:3" x14ac:dyDescent="0.25">
      <c r="A56" s="190"/>
      <c r="B56" s="14" t="s">
        <v>55</v>
      </c>
      <c r="C56" s="15">
        <v>0</v>
      </c>
    </row>
    <row r="57" spans="1:3" x14ac:dyDescent="0.25">
      <c r="A57" s="190"/>
      <c r="B57" s="17" t="s">
        <v>38</v>
      </c>
      <c r="C57" s="16">
        <f>C17*'Consumo gas natural'!B7</f>
        <v>0</v>
      </c>
    </row>
    <row r="58" spans="1:3" x14ac:dyDescent="0.25">
      <c r="A58" s="190"/>
      <c r="B58" s="17" t="s">
        <v>37</v>
      </c>
      <c r="C58" s="16">
        <f>'Consumo gas natural'!D7*Iglesia!C17</f>
        <v>0</v>
      </c>
    </row>
    <row r="59" spans="1:3" x14ac:dyDescent="0.25">
      <c r="A59" s="191"/>
      <c r="B59" s="23" t="s">
        <v>40</v>
      </c>
      <c r="C59" s="16">
        <f>C17*'Consumo gas natural'!F7</f>
        <v>0</v>
      </c>
    </row>
    <row r="60" spans="1:3" x14ac:dyDescent="0.25">
      <c r="A60" s="171" t="s">
        <v>11</v>
      </c>
      <c r="B60" s="14" t="s">
        <v>31</v>
      </c>
      <c r="C60" s="15">
        <f>C18*'Consumo eléctrico'!F8</f>
        <v>0</v>
      </c>
    </row>
    <row r="61" spans="1:3" x14ac:dyDescent="0.25">
      <c r="A61" s="172"/>
      <c r="B61" s="14" t="s">
        <v>54</v>
      </c>
      <c r="C61" s="15">
        <f>C18*'Consumo eléctrico'!O8</f>
        <v>0</v>
      </c>
    </row>
    <row r="62" spans="1:3" x14ac:dyDescent="0.25">
      <c r="A62" s="172"/>
      <c r="B62" s="14" t="s">
        <v>55</v>
      </c>
      <c r="C62" s="15">
        <v>0</v>
      </c>
    </row>
    <row r="63" spans="1:3" x14ac:dyDescent="0.25">
      <c r="A63" s="172"/>
      <c r="B63" s="17" t="s">
        <v>38</v>
      </c>
      <c r="C63" s="16">
        <f>'Consumo gas natural'!B8*Iglesia!C18</f>
        <v>0</v>
      </c>
    </row>
    <row r="64" spans="1:3" x14ac:dyDescent="0.25">
      <c r="A64" s="172"/>
      <c r="B64" s="17" t="s">
        <v>37</v>
      </c>
      <c r="C64" s="16">
        <f>C18*'Consumo gas natural'!D8</f>
        <v>0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79C5-9E6C-491F-BA59-67C56837EFD4}">
  <dimension ref="A1:J65"/>
  <sheetViews>
    <sheetView topLeftCell="A13" zoomScale="77" zoomScaleNormal="40" workbookViewId="0">
      <selection activeCell="C53" sqref="C5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129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/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/>
      <c r="C13" s="115">
        <f t="shared" si="0"/>
        <v>0</v>
      </c>
      <c r="E13" s="25">
        <f>C24+C30+C36+C42+C48+C54+C60</f>
        <v>1.4912722327020003</v>
      </c>
      <c r="F13" s="25">
        <f>C25+C31+C37+C43+C49+C55+C61</f>
        <v>0</v>
      </c>
      <c r="G13" s="25">
        <f>C26+C32+C38+C44+C50+C56+C62</f>
        <v>0</v>
      </c>
      <c r="H13" s="25">
        <f>C27+C33+C39+C45+C51+C57+C63</f>
        <v>0</v>
      </c>
      <c r="I13" s="25">
        <f>C28+C34+C40+C46+C52+C58+C64</f>
        <v>0.21815817094633749</v>
      </c>
      <c r="J13" s="25">
        <f>C29+C35+C41+C47+C53+C59+C65</f>
        <v>0</v>
      </c>
    </row>
    <row r="14" spans="1:10" x14ac:dyDescent="0.25">
      <c r="A14" s="58" t="s">
        <v>2</v>
      </c>
      <c r="B14" s="116"/>
      <c r="C14" s="116">
        <f t="shared" si="0"/>
        <v>0</v>
      </c>
    </row>
    <row r="15" spans="1:10" x14ac:dyDescent="0.25">
      <c r="A15" s="59" t="s">
        <v>3</v>
      </c>
      <c r="B15" s="117"/>
      <c r="C15" s="117">
        <f t="shared" si="0"/>
        <v>0</v>
      </c>
    </row>
    <row r="16" spans="1:10" x14ac:dyDescent="0.25">
      <c r="A16" s="63" t="s">
        <v>4</v>
      </c>
      <c r="B16" s="118">
        <v>206.77</v>
      </c>
      <c r="C16" s="118">
        <f t="shared" si="0"/>
        <v>206.77</v>
      </c>
    </row>
    <row r="17" spans="1:5" x14ac:dyDescent="0.25">
      <c r="A17" s="61" t="s">
        <v>5</v>
      </c>
      <c r="B17" s="119"/>
      <c r="C17" s="119">
        <f t="shared" si="0"/>
        <v>0</v>
      </c>
    </row>
    <row r="18" spans="1:5" x14ac:dyDescent="0.25">
      <c r="A18" s="120" t="s">
        <v>11</v>
      </c>
      <c r="B18" s="123"/>
      <c r="C18" s="123">
        <f t="shared" si="0"/>
        <v>0</v>
      </c>
    </row>
    <row r="19" spans="1:5" x14ac:dyDescent="0.25">
      <c r="A19" s="122"/>
      <c r="B19" s="121"/>
      <c r="C19" s="121"/>
      <c r="D19" s="121"/>
      <c r="E19" s="121"/>
    </row>
    <row r="20" spans="1:5" x14ac:dyDescent="0.25">
      <c r="A20" s="32"/>
      <c r="B20" s="30" t="s">
        <v>47</v>
      </c>
      <c r="C20" s="30" t="s">
        <v>48</v>
      </c>
      <c r="D20" s="19" t="s">
        <v>49</v>
      </c>
    </row>
    <row r="21" spans="1:5" x14ac:dyDescent="0.25">
      <c r="A21" s="31"/>
      <c r="B21" s="9" t="s">
        <v>128</v>
      </c>
      <c r="C21" s="9" t="s">
        <v>128</v>
      </c>
      <c r="D21" s="9" t="s">
        <v>120</v>
      </c>
    </row>
    <row r="22" spans="1:5" x14ac:dyDescent="0.25">
      <c r="A22" s="31"/>
      <c r="B22" s="31"/>
      <c r="C22" s="31"/>
      <c r="D22" s="31"/>
    </row>
    <row r="23" spans="1:5" x14ac:dyDescent="0.25">
      <c r="A23" s="9" t="s">
        <v>23</v>
      </c>
      <c r="B23" s="9" t="s">
        <v>22</v>
      </c>
      <c r="C23" s="20" t="s">
        <v>140</v>
      </c>
    </row>
    <row r="24" spans="1:5" x14ac:dyDescent="0.25">
      <c r="A24" s="174" t="s">
        <v>0</v>
      </c>
      <c r="B24" s="14" t="s">
        <v>31</v>
      </c>
      <c r="C24" s="15">
        <f>C12*'Consumo eléctrico'!F2</f>
        <v>0</v>
      </c>
    </row>
    <row r="25" spans="1:5" x14ac:dyDescent="0.25">
      <c r="A25" s="175"/>
      <c r="B25" s="14" t="s">
        <v>54</v>
      </c>
      <c r="C25" s="15">
        <f>'Consumo eléctrico'!O2*C12</f>
        <v>0</v>
      </c>
    </row>
    <row r="26" spans="1:5" x14ac:dyDescent="0.25">
      <c r="A26" s="175"/>
      <c r="B26" s="14" t="s">
        <v>55</v>
      </c>
      <c r="C26" s="15">
        <v>0</v>
      </c>
    </row>
    <row r="27" spans="1:5" x14ac:dyDescent="0.25">
      <c r="A27" s="175"/>
      <c r="B27" s="17" t="s">
        <v>38</v>
      </c>
      <c r="C27" s="16">
        <f>C12*'Consumo gas natural'!B2</f>
        <v>0</v>
      </c>
    </row>
    <row r="28" spans="1:5" x14ac:dyDescent="0.25">
      <c r="A28" s="175"/>
      <c r="B28" s="17" t="s">
        <v>37</v>
      </c>
      <c r="C28" s="16">
        <f>C12*'Consumo gas natural'!D2</f>
        <v>0</v>
      </c>
    </row>
    <row r="29" spans="1:5" x14ac:dyDescent="0.25">
      <c r="A29" s="176"/>
      <c r="B29" s="23" t="s">
        <v>40</v>
      </c>
      <c r="C29" s="16">
        <f>'Consumo gas natural'!F2*C12</f>
        <v>0</v>
      </c>
    </row>
    <row r="30" spans="1:5" x14ac:dyDescent="0.25">
      <c r="A30" s="177" t="s">
        <v>1</v>
      </c>
      <c r="B30" s="14" t="s">
        <v>31</v>
      </c>
      <c r="C30" s="15">
        <f>C13*'Consumo eléctrico'!F3</f>
        <v>0</v>
      </c>
    </row>
    <row r="31" spans="1:5" x14ac:dyDescent="0.25">
      <c r="A31" s="178"/>
      <c r="B31" s="14" t="s">
        <v>54</v>
      </c>
      <c r="C31" s="15">
        <f>C13*'Consumo eléctrico'!O3</f>
        <v>0</v>
      </c>
    </row>
    <row r="32" spans="1:5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Talleres!C13*'Consumo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eléctrico'!L6</f>
        <v>1.4912722327020003</v>
      </c>
    </row>
    <row r="49" spans="1:3" x14ac:dyDescent="0.25">
      <c r="A49" s="187"/>
      <c r="B49" s="14" t="s">
        <v>54</v>
      </c>
      <c r="C49" s="15">
        <v>0</v>
      </c>
    </row>
    <row r="50" spans="1:3" x14ac:dyDescent="0.25">
      <c r="A50" s="187"/>
      <c r="B50" s="14" t="s">
        <v>55</v>
      </c>
      <c r="C50" s="15">
        <v>0</v>
      </c>
    </row>
    <row r="51" spans="1:3" x14ac:dyDescent="0.25">
      <c r="A51" s="187"/>
      <c r="B51" s="17" t="s">
        <v>38</v>
      </c>
      <c r="C51" s="16">
        <v>0</v>
      </c>
    </row>
    <row r="52" spans="1:3" x14ac:dyDescent="0.25">
      <c r="A52" s="187"/>
      <c r="B52" s="17" t="s">
        <v>37</v>
      </c>
      <c r="C52" s="16">
        <f>C16*'Consumo gas natural'!D6</f>
        <v>0.21815817094633749</v>
      </c>
    </row>
    <row r="53" spans="1:3" x14ac:dyDescent="0.25">
      <c r="A53" s="188"/>
      <c r="B53" s="23" t="s">
        <v>40</v>
      </c>
      <c r="C53" s="16">
        <v>0</v>
      </c>
    </row>
    <row r="54" spans="1:3" x14ac:dyDescent="0.25">
      <c r="A54" s="189" t="s">
        <v>5</v>
      </c>
      <c r="B54" s="14" t="s">
        <v>31</v>
      </c>
      <c r="C54" s="15">
        <f>C17*'Consumo eléctrico'!F7</f>
        <v>0</v>
      </c>
    </row>
    <row r="55" spans="1:3" x14ac:dyDescent="0.25">
      <c r="A55" s="190"/>
      <c r="B55" s="14" t="s">
        <v>54</v>
      </c>
      <c r="C55" s="15">
        <f>'Consumo eléctrico'!O7*Talleres!C17</f>
        <v>0</v>
      </c>
    </row>
    <row r="56" spans="1:3" x14ac:dyDescent="0.25">
      <c r="A56" s="190"/>
      <c r="B56" s="14" t="s">
        <v>55</v>
      </c>
      <c r="C56" s="15">
        <v>0</v>
      </c>
    </row>
    <row r="57" spans="1:3" x14ac:dyDescent="0.25">
      <c r="A57" s="190"/>
      <c r="B57" s="17" t="s">
        <v>38</v>
      </c>
      <c r="C57" s="16">
        <f>C17*'Consumo gas natural'!B7</f>
        <v>0</v>
      </c>
    </row>
    <row r="58" spans="1:3" x14ac:dyDescent="0.25">
      <c r="A58" s="190"/>
      <c r="B58" s="17" t="s">
        <v>37</v>
      </c>
      <c r="C58" s="16">
        <f>'Consumo gas natural'!D7*Talleres!C17</f>
        <v>0</v>
      </c>
    </row>
    <row r="59" spans="1:3" x14ac:dyDescent="0.25">
      <c r="A59" s="191"/>
      <c r="B59" s="23" t="s">
        <v>40</v>
      </c>
      <c r="C59" s="16">
        <f>C17*'Consumo gas natural'!F7</f>
        <v>0</v>
      </c>
    </row>
    <row r="60" spans="1:3" x14ac:dyDescent="0.25">
      <c r="A60" s="171" t="s">
        <v>11</v>
      </c>
      <c r="B60" s="14" t="s">
        <v>31</v>
      </c>
      <c r="C60" s="15">
        <f>C18*'Consumo eléctrico'!F8</f>
        <v>0</v>
      </c>
    </row>
    <row r="61" spans="1:3" x14ac:dyDescent="0.25">
      <c r="A61" s="172"/>
      <c r="B61" s="14" t="s">
        <v>54</v>
      </c>
      <c r="C61" s="15">
        <f>C18*'Consumo eléctrico'!O8</f>
        <v>0</v>
      </c>
    </row>
    <row r="62" spans="1:3" x14ac:dyDescent="0.25">
      <c r="A62" s="172"/>
      <c r="B62" s="14" t="s">
        <v>55</v>
      </c>
      <c r="C62" s="15">
        <v>0</v>
      </c>
    </row>
    <row r="63" spans="1:3" x14ac:dyDescent="0.25">
      <c r="A63" s="172"/>
      <c r="B63" s="17" t="s">
        <v>38</v>
      </c>
      <c r="C63" s="16">
        <f>'Consumo gas natural'!B8*Talleres!C18</f>
        <v>0</v>
      </c>
    </row>
    <row r="64" spans="1:3" x14ac:dyDescent="0.25">
      <c r="A64" s="172"/>
      <c r="B64" s="17" t="s">
        <v>37</v>
      </c>
      <c r="C64" s="16">
        <f>C18*'Consumo gas natural'!D8</f>
        <v>0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D370-B1F1-4D9A-ACF6-DE4861AA6C0F}">
  <dimension ref="A1:K65"/>
  <sheetViews>
    <sheetView topLeftCell="A10" zoomScale="77" zoomScaleNormal="40" workbookViewId="0">
      <selection activeCell="C58" sqref="C58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130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8.4021851847036508</v>
      </c>
      <c r="F13" s="25">
        <f>C25+C31+C37+C43+C49+C55+C61</f>
        <v>4.4355413405401176</v>
      </c>
      <c r="G13" s="25">
        <f>C26+C32+C38+C44+C50+C56+C62</f>
        <v>0</v>
      </c>
      <c r="H13" s="25">
        <f>C27+C33+C39+C45+C51+C57+C63</f>
        <v>7.6200861326372102</v>
      </c>
      <c r="I13" s="25">
        <f>C28+C34+C40+C46+C52+C58+C64</f>
        <v>0.79851561191668963</v>
      </c>
      <c r="J13" s="25">
        <f>C29+C35+C41+C47+C53+C59+C65</f>
        <v>2.1055355744119106</v>
      </c>
    </row>
    <row r="14" spans="1:10" x14ac:dyDescent="0.25">
      <c r="A14" s="58" t="s">
        <v>2</v>
      </c>
      <c r="B14" s="116">
        <v>364.1</v>
      </c>
      <c r="C14" s="116">
        <f t="shared" si="0"/>
        <v>364.1</v>
      </c>
    </row>
    <row r="15" spans="1:10" x14ac:dyDescent="0.25">
      <c r="A15" s="59" t="s">
        <v>3</v>
      </c>
      <c r="B15" s="117">
        <v>127.79</v>
      </c>
      <c r="C15" s="117">
        <f t="shared" si="0"/>
        <v>127.79</v>
      </c>
    </row>
    <row r="16" spans="1:10" x14ac:dyDescent="0.25">
      <c r="A16" s="63" t="s">
        <v>4</v>
      </c>
      <c r="B16" s="118">
        <v>111.71</v>
      </c>
      <c r="C16" s="118">
        <f t="shared" si="0"/>
        <v>111.71</v>
      </c>
    </row>
    <row r="17" spans="1:11" x14ac:dyDescent="0.25">
      <c r="A17" s="61" t="s">
        <v>5</v>
      </c>
      <c r="B17" s="119">
        <v>363.31</v>
      </c>
      <c r="C17" s="119">
        <f t="shared" si="0"/>
        <v>363.31</v>
      </c>
    </row>
    <row r="18" spans="1:11" x14ac:dyDescent="0.25">
      <c r="A18" s="120" t="s">
        <v>11</v>
      </c>
      <c r="B18" s="123">
        <v>0</v>
      </c>
      <c r="C18" s="123">
        <f t="shared" si="0"/>
        <v>0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118</v>
      </c>
      <c r="C21" s="9" t="s">
        <v>119</v>
      </c>
      <c r="D21" s="9" t="s">
        <v>120</v>
      </c>
    </row>
    <row r="22" spans="1:11" x14ac:dyDescent="0.25">
      <c r="A22" s="31"/>
      <c r="B22" s="31"/>
      <c r="C22" s="31"/>
      <c r="D22" s="31"/>
      <c r="H22" t="s">
        <v>139</v>
      </c>
      <c r="J22" t="s">
        <v>137</v>
      </c>
    </row>
    <row r="23" spans="1:11" x14ac:dyDescent="0.25">
      <c r="A23" s="9" t="s">
        <v>23</v>
      </c>
      <c r="B23" s="9" t="s">
        <v>22</v>
      </c>
      <c r="C23" s="20" t="s">
        <v>140</v>
      </c>
      <c r="D23" t="s">
        <v>132</v>
      </c>
      <c r="E23" t="s">
        <v>133</v>
      </c>
      <c r="F23" t="s">
        <v>134</v>
      </c>
      <c r="G23" t="s">
        <v>135</v>
      </c>
      <c r="H23" s="170" t="s">
        <v>136</v>
      </c>
      <c r="I23" t="s">
        <v>138</v>
      </c>
      <c r="J23" s="170" t="s">
        <v>136</v>
      </c>
      <c r="K23" s="170"/>
    </row>
    <row r="24" spans="1:11" x14ac:dyDescent="0.25">
      <c r="A24" s="174" t="s">
        <v>0</v>
      </c>
      <c r="B24" s="14" t="s">
        <v>31</v>
      </c>
      <c r="C24" s="15">
        <f>C12*'Consumo eléctrico'!F2</f>
        <v>0</v>
      </c>
    </row>
    <row r="25" spans="1:11" x14ac:dyDescent="0.25">
      <c r="A25" s="175"/>
      <c r="B25" s="14" t="s">
        <v>54</v>
      </c>
      <c r="C25" s="15">
        <f>'Consumo eléctrico'!O2*C12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C12*'Consumo gas natural'!B2</f>
        <v>0</v>
      </c>
      <c r="D27">
        <f>E27*C27</f>
        <v>0</v>
      </c>
      <c r="E27">
        <v>0.5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C12*'Consumo gas natural'!D2</f>
        <v>0</v>
      </c>
    </row>
    <row r="29" spans="1:11" x14ac:dyDescent="0.25">
      <c r="A29" s="176"/>
      <c r="B29" s="23" t="s">
        <v>40</v>
      </c>
      <c r="C29" s="16">
        <f>'Consumo gas natural'!F2*C12</f>
        <v>0</v>
      </c>
    </row>
    <row r="30" spans="1:11" x14ac:dyDescent="0.25">
      <c r="A30" s="177" t="s">
        <v>1</v>
      </c>
      <c r="B30" s="14" t="s">
        <v>31</v>
      </c>
      <c r="C30" s="15">
        <f>C13*'Consumo eléctrico'!F3</f>
        <v>0</v>
      </c>
    </row>
    <row r="31" spans="1:11" x14ac:dyDescent="0.25">
      <c r="A31" s="178"/>
      <c r="B31" s="14" t="s">
        <v>54</v>
      </c>
      <c r="C31" s="15">
        <f>C13*'Consumo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'Nef. y Rehab.'!C13*'Consumo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5.7546836636591818</v>
      </c>
    </row>
    <row r="37" spans="1:3" x14ac:dyDescent="0.25">
      <c r="A37" s="181"/>
      <c r="B37" s="14" t="s">
        <v>54</v>
      </c>
      <c r="C37" s="15">
        <f>C14*'Consumo eléctrico'!O4</f>
        <v>1.8719528656924069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1.5451982244406766</v>
      </c>
    </row>
    <row r="40" spans="1:3" x14ac:dyDescent="0.25">
      <c r="A40" s="181"/>
      <c r="B40" s="17" t="s">
        <v>37</v>
      </c>
      <c r="C40" s="16">
        <f>C14*'Consumo gas natural'!D4</f>
        <v>2.8113112143325618E-2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0.33352109502470945</v>
      </c>
    </row>
    <row r="43" spans="1:3" x14ac:dyDescent="0.25">
      <c r="A43" s="184"/>
      <c r="B43" s="14" t="s">
        <v>54</v>
      </c>
      <c r="C43" s="15">
        <f>C15*'Consumo eléctrico'!O5</f>
        <v>0.26908163917481182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0.69598293840068093</v>
      </c>
    </row>
    <row r="46" spans="1:3" x14ac:dyDescent="0.25">
      <c r="A46" s="184"/>
      <c r="B46" s="17" t="s">
        <v>37</v>
      </c>
      <c r="C46" s="16">
        <f>C15*'Consumo gas natural'!D5</f>
        <v>1.5577305599718828E-2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eléctrico'!F6</f>
        <v>0.61375846818839164</v>
      </c>
    </row>
    <row r="49" spans="1:10" x14ac:dyDescent="0.25">
      <c r="A49" s="187"/>
      <c r="B49" s="14" t="s">
        <v>54</v>
      </c>
      <c r="C49" s="15">
        <f>'Consumo eléctrico'!O6*C16</f>
        <v>0.19191944018874446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C16*'Consumo gas natural'!B6</f>
        <v>0.6508834827106913</v>
      </c>
    </row>
    <row r="52" spans="1:10" x14ac:dyDescent="0.25">
      <c r="A52" s="187"/>
      <c r="B52" s="17" t="s">
        <v>37</v>
      </c>
      <c r="C52" s="16">
        <f>C16*'Consumo gas natural'!D6</f>
        <v>0.11786259745811946</v>
      </c>
    </row>
    <row r="53" spans="1:10" x14ac:dyDescent="0.25">
      <c r="A53" s="188"/>
      <c r="B53" s="23" t="s">
        <v>40</v>
      </c>
      <c r="C53" s="16">
        <f>C16*'Consumo gas natural'!F6</f>
        <v>2.1055355744119106</v>
      </c>
    </row>
    <row r="54" spans="1:10" x14ac:dyDescent="0.25">
      <c r="A54" s="189" t="s">
        <v>5</v>
      </c>
      <c r="B54" s="14" t="s">
        <v>31</v>
      </c>
      <c r="C54" s="15">
        <f>C17*'Consumo eléctrico'!F7</f>
        <v>1.7002219578313684</v>
      </c>
    </row>
    <row r="55" spans="1:10" x14ac:dyDescent="0.25">
      <c r="A55" s="190"/>
      <c r="B55" s="14" t="s">
        <v>54</v>
      </c>
      <c r="C55" s="15">
        <f>'Consumo eléctrico'!O7*'Nef. y Rehab.'!C17</f>
        <v>2.1025873954841541</v>
      </c>
      <c r="D55">
        <f>E55*C55</f>
        <v>11.248842565840224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C17*'Consumo gas natural'!B7</f>
        <v>4.7280214870851616</v>
      </c>
      <c r="D57">
        <f>E57*C57</f>
        <v>2.3640107435425808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natural'!D7*'Nef. y Rehab.'!C17</f>
        <v>0.63696259671552569</v>
      </c>
    </row>
    <row r="59" spans="1:10" x14ac:dyDescent="0.25">
      <c r="A59" s="191"/>
      <c r="B59" s="23" t="s">
        <v>40</v>
      </c>
      <c r="C59" s="16">
        <f>C17*'Consumo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C18*'Consumo eléctrico'!F8</f>
        <v>0</v>
      </c>
    </row>
    <row r="61" spans="1:10" x14ac:dyDescent="0.25">
      <c r="A61" s="172"/>
      <c r="B61" s="14" t="s">
        <v>54</v>
      </c>
      <c r="C61" s="15">
        <f>C18*'Consumo eléctrico'!O8</f>
        <v>0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natural'!B8*'Nef. y Rehab.'!C18</f>
        <v>0</v>
      </c>
    </row>
    <row r="64" spans="1:10" x14ac:dyDescent="0.25">
      <c r="A64" s="172"/>
      <c r="B64" s="17" t="s">
        <v>37</v>
      </c>
      <c r="C64" s="16">
        <f>C18*'Consumo gas natural'!D8</f>
        <v>0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60:A65"/>
    <mergeCell ref="A1:C1"/>
    <mergeCell ref="A24:A29"/>
    <mergeCell ref="A30:A35"/>
    <mergeCell ref="A36:A41"/>
    <mergeCell ref="A42:A47"/>
    <mergeCell ref="A48:A53"/>
    <mergeCell ref="A54:A59"/>
    <mergeCell ref="A2:A11"/>
    <mergeCell ref="B3:B8"/>
    <mergeCell ref="C3:C8"/>
    <mergeCell ref="B9:B11"/>
    <mergeCell ref="C9:C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B7A6-9424-4EEB-A436-D37E1C2CB270}">
  <sheetPr>
    <tabColor rgb="FFFF0000"/>
  </sheetPr>
  <dimension ref="A1:Q63"/>
  <sheetViews>
    <sheetView tabSelected="1" topLeftCell="A22" zoomScale="85" zoomScaleNormal="85" workbookViewId="0">
      <selection activeCell="D63" sqref="D63"/>
    </sheetView>
  </sheetViews>
  <sheetFormatPr baseColWidth="10" defaultRowHeight="15" x14ac:dyDescent="0.25"/>
  <cols>
    <col min="1" max="1" width="11.85546875" customWidth="1"/>
    <col min="2" max="2" width="22.85546875" customWidth="1"/>
    <col min="4" max="4" width="12.5703125" bestFit="1" customWidth="1"/>
  </cols>
  <sheetData>
    <row r="1" spans="1:9" x14ac:dyDescent="0.25">
      <c r="A1" s="204" t="s">
        <v>131</v>
      </c>
      <c r="B1" s="205"/>
      <c r="C1" s="126"/>
    </row>
    <row r="2" spans="1:9" x14ac:dyDescent="0.25">
      <c r="A2" s="194" t="s">
        <v>23</v>
      </c>
      <c r="B2" s="9" t="s">
        <v>25</v>
      </c>
    </row>
    <row r="3" spans="1:9" x14ac:dyDescent="0.25">
      <c r="A3" s="194"/>
      <c r="B3" s="196"/>
    </row>
    <row r="4" spans="1:9" x14ac:dyDescent="0.25">
      <c r="A4" s="194"/>
      <c r="B4" s="197"/>
    </row>
    <row r="5" spans="1:9" x14ac:dyDescent="0.25">
      <c r="A5" s="194"/>
      <c r="B5" s="197"/>
    </row>
    <row r="6" spans="1:9" x14ac:dyDescent="0.25">
      <c r="A6" s="194"/>
      <c r="B6" s="197"/>
    </row>
    <row r="7" spans="1:9" x14ac:dyDescent="0.25">
      <c r="A7" s="194"/>
      <c r="B7" s="197"/>
    </row>
    <row r="8" spans="1:9" x14ac:dyDescent="0.25">
      <c r="A8" s="194"/>
      <c r="B8" s="198"/>
    </row>
    <row r="9" spans="1:9" ht="15" customHeight="1" x14ac:dyDescent="0.25">
      <c r="A9" s="194"/>
      <c r="B9" s="206" t="s">
        <v>26</v>
      </c>
    </row>
    <row r="10" spans="1:9" x14ac:dyDescent="0.25">
      <c r="A10" s="194"/>
      <c r="B10" s="206"/>
    </row>
    <row r="11" spans="1:9" x14ac:dyDescent="0.25">
      <c r="A11" s="194"/>
      <c r="B11" s="206"/>
    </row>
    <row r="12" spans="1:9" x14ac:dyDescent="0.25">
      <c r="A12" s="60" t="s">
        <v>0</v>
      </c>
      <c r="B12" s="114">
        <f>Bossio!H12+Central!G12+Finochietto!F12+Maternidad!F12+Cieza!F12+Rossi!F12+Quemados!D12+'Circulaciones SS'!C12+Iglesia!C12+Talleres!C12+'Nef. y Rehab.'!C12</f>
        <v>7928.2099999999991</v>
      </c>
      <c r="C12" s="18"/>
      <c r="D12" s="22" t="s">
        <v>31</v>
      </c>
      <c r="E12" s="14" t="s">
        <v>54</v>
      </c>
      <c r="F12" s="14" t="s">
        <v>55</v>
      </c>
      <c r="G12" s="23" t="s">
        <v>38</v>
      </c>
      <c r="H12" s="23" t="s">
        <v>37</v>
      </c>
      <c r="I12" s="23" t="s">
        <v>41</v>
      </c>
    </row>
    <row r="13" spans="1:9" x14ac:dyDescent="0.25">
      <c r="A13" s="57" t="s">
        <v>1</v>
      </c>
      <c r="B13" s="115">
        <f>Bossio!H13+Central!G13+Finochietto!F13+Maternidad!F13+Cieza!F13+Rossi!F13+Quemados!D13+'Circulaciones SS'!C13+Iglesia!C13+Talleres!C13+'Nef. y Rehab.'!C13</f>
        <v>2667.6499999999996</v>
      </c>
      <c r="D13" s="24">
        <f>C22+C28+C34+C40+C46+C52+C58</f>
        <v>236.20271751156827</v>
      </c>
      <c r="E13" s="24">
        <f>C23+C29+C35+C41+C47+C53+C59</f>
        <v>129.76992171898948</v>
      </c>
      <c r="F13" s="24">
        <f>C24+C30+C36+C42+C48+C54+C60</f>
        <v>7.8487709156159484</v>
      </c>
      <c r="G13" s="24">
        <f>C25+C31+C37+C43+C49+C55+C61</f>
        <v>340.31973627899993</v>
      </c>
      <c r="H13" s="24">
        <f>C26+C32+C38+C44+C50+C56+C62</f>
        <v>44.389530818999987</v>
      </c>
      <c r="I13" s="24">
        <f>C27+C33+C39+C45+C51+C57+C63</f>
        <v>108.50774200199999</v>
      </c>
    </row>
    <row r="14" spans="1:9" x14ac:dyDescent="0.25">
      <c r="A14" s="58" t="s">
        <v>2</v>
      </c>
      <c r="B14" s="116">
        <f>Bossio!H14+Central!G14+Finochietto!F14+Maternidad!F14+Cieza!F14+Rossi!F14+Quemados!D14+'Circulaciones SS'!C14+Iglesia!C14+Talleres!C14+'Nef. y Rehab.'!C14</f>
        <v>5749.0000000000009</v>
      </c>
    </row>
    <row r="15" spans="1:9" x14ac:dyDescent="0.25">
      <c r="A15" s="59" t="s">
        <v>3</v>
      </c>
      <c r="B15" s="117">
        <f>Bossio!H15+Central!G15+Finochietto!F15+Maternidad!F15+Cieza!F15+Rossi!F15+Quemados!D15+'Circulaciones SS'!C15+Iglesia!C15+Talleres!C15+'Nef. y Rehab.'!C15</f>
        <v>1820.77</v>
      </c>
      <c r="D15" s="202" t="s">
        <v>71</v>
      </c>
      <c r="E15" s="203"/>
    </row>
    <row r="16" spans="1:9" x14ac:dyDescent="0.25">
      <c r="A16" s="63" t="s">
        <v>4</v>
      </c>
      <c r="B16" s="118">
        <f>Bossio!H16+Central!G16+Finochietto!F16+Maternidad!F16+Cieza!F16+Rossi!F16+Quemados!D16+'Circulaciones SS'!C16+Iglesia!C16+Talleres!C16+'Nef. y Rehab.'!C16</f>
        <v>6310.8500000000013</v>
      </c>
      <c r="D16" s="22" t="s">
        <v>39</v>
      </c>
      <c r="E16" s="23" t="s">
        <v>35</v>
      </c>
    </row>
    <row r="17" spans="1:17" x14ac:dyDescent="0.25">
      <c r="A17" s="61" t="s">
        <v>5</v>
      </c>
      <c r="B17" s="119">
        <f>Bossio!H17+Central!G17+Finochietto!F17+Maternidad!F17+Cieza!F17+Rossi!F17+Quemados!D17+'Circulaciones SS'!C17+Iglesia!C17+Talleres!C17+'Nef. y Rehab.'!C17</f>
        <v>5063.7699999999995</v>
      </c>
      <c r="D17" s="24">
        <f>SUM(D13:F13)</f>
        <v>373.82141014617372</v>
      </c>
      <c r="E17" s="24">
        <f>SUM(G13:I13)</f>
        <v>493.21700909999993</v>
      </c>
    </row>
    <row r="18" spans="1:17" x14ac:dyDescent="0.25">
      <c r="A18" s="62" t="s">
        <v>11</v>
      </c>
      <c r="B18" s="125">
        <f>Bossio!H18+Central!G18+Finochietto!F18+Maternidad!F18+Cieza!F18+Rossi!F18+Quemados!D18+'Circulaciones SS'!C18+Iglesia!C18+Talleres!C18+'Nef. y Rehab.'!C18</f>
        <v>5469.65</v>
      </c>
    </row>
    <row r="19" spans="1:17" x14ac:dyDescent="0.25">
      <c r="A19" s="13" t="s">
        <v>10</v>
      </c>
      <c r="B19" s="127">
        <f>SUM(B12:B18)</f>
        <v>35009.9</v>
      </c>
    </row>
    <row r="20" spans="1:17" x14ac:dyDescent="0.25">
      <c r="I20" s="18"/>
      <c r="J20" s="18"/>
      <c r="K20" s="18"/>
      <c r="L20" s="18"/>
      <c r="M20" s="18"/>
      <c r="N20" s="18"/>
    </row>
    <row r="21" spans="1:17" x14ac:dyDescent="0.25">
      <c r="A21" s="9" t="s">
        <v>23</v>
      </c>
      <c r="B21" s="9" t="s">
        <v>22</v>
      </c>
      <c r="C21" s="20" t="s">
        <v>140</v>
      </c>
      <c r="D21" s="9" t="s">
        <v>45</v>
      </c>
      <c r="E21" s="9" t="s">
        <v>46</v>
      </c>
    </row>
    <row r="22" spans="1:17" x14ac:dyDescent="0.25">
      <c r="A22" s="174" t="s">
        <v>0</v>
      </c>
      <c r="B22" s="14" t="s">
        <v>31</v>
      </c>
      <c r="C22" s="15">
        <f>Bossio!C24+Central!C24+Finochietto!C24+Maternidad!C24+Cieza!C24+Rossi!C24+Quemados!C24+'Circulaciones SS'!C24+Iglesia!C24+Talleres!C24+'Nef. y Rehab.'!C24</f>
        <v>35.771640881010939</v>
      </c>
      <c r="D22" s="168">
        <f>C22/E$22</f>
        <v>0.11040629901546586</v>
      </c>
      <c r="E22" s="9">
        <v>324</v>
      </c>
      <c r="F22" s="18">
        <f>SUM(C22:C27)</f>
        <v>215.44191852742176</v>
      </c>
    </row>
    <row r="23" spans="1:17" x14ac:dyDescent="0.25">
      <c r="A23" s="175"/>
      <c r="B23" s="14" t="s">
        <v>54</v>
      </c>
      <c r="C23" s="15">
        <f>Bossio!C25+Central!C25+Finochietto!C25+Maternidad!C25+Cieza!C25+Rossi!C25+Quemados!C25+'Circulaciones SS'!C25+Iglesia!C25+Talleres!C25+'Nef. y Rehab.'!C25</f>
        <v>34.23737978753892</v>
      </c>
      <c r="D23" s="168">
        <f t="shared" ref="D23:D63" si="0">C23/E$22</f>
        <v>0.10567092527018185</v>
      </c>
    </row>
    <row r="24" spans="1:17" x14ac:dyDescent="0.25">
      <c r="A24" s="175"/>
      <c r="B24" s="14" t="s">
        <v>55</v>
      </c>
      <c r="C24" s="15">
        <f>Bossio!C26+Central!C26+Finochietto!C26+Maternidad!C26+Cieza!C26+Rossi!C26+Quemados!C26+'Circulaciones SS'!C26+Iglesia!C26+Talleres!C26+'Nef. y Rehab.'!C26</f>
        <v>2.322097455114795</v>
      </c>
      <c r="D24" s="168">
        <f t="shared" si="0"/>
        <v>7.1669674540580097E-3</v>
      </c>
      <c r="I24" s="18"/>
      <c r="J24" s="18"/>
      <c r="K24" s="18"/>
      <c r="L24" s="18"/>
      <c r="M24" s="18"/>
      <c r="N24" s="18"/>
      <c r="P24" s="18"/>
      <c r="Q24" s="18"/>
    </row>
    <row r="25" spans="1:17" x14ac:dyDescent="0.25">
      <c r="A25" s="175"/>
      <c r="B25" s="17" t="s">
        <v>38</v>
      </c>
      <c r="C25" s="16">
        <f>Bossio!C27+Central!C27+Finochietto!C27+Maternidad!C27+Cieza!C27+Rossi!C27+Quemados!C27+'Circulaciones SS'!C27+Iglesia!C27+Talleres!C27+'Nef. y Rehab.'!C27</f>
        <v>124.91109276796711</v>
      </c>
      <c r="D25" s="169">
        <f t="shared" si="0"/>
        <v>0.38552806409866391</v>
      </c>
    </row>
    <row r="26" spans="1:17" x14ac:dyDescent="0.25">
      <c r="A26" s="175"/>
      <c r="B26" s="17" t="s">
        <v>37</v>
      </c>
      <c r="C26" s="16">
        <f>Bossio!C28+Central!C28+Finochietto!C28+Maternidad!C28+Cieza!C28+Rossi!C28+Quemados!C28+'Circulaciones SS'!C28+Iglesia!C28+Talleres!C28+'Nef. y Rehab.'!C28</f>
        <v>18.199707635789995</v>
      </c>
      <c r="D26" s="169">
        <f t="shared" si="0"/>
        <v>5.6171937147499983E-2</v>
      </c>
    </row>
    <row r="27" spans="1:17" x14ac:dyDescent="0.25">
      <c r="A27" s="176"/>
      <c r="B27" s="23" t="s">
        <v>40</v>
      </c>
      <c r="C27" s="16">
        <f>Bossio!C29+Central!C29+Finochietto!C29+Maternidad!C29+Cieza!C29+Rossi!C29+Quemados!C29+'Circulaciones SS'!C29+Iglesia!C29+Talleres!C29+'Nef. y Rehab.'!C29</f>
        <v>0</v>
      </c>
      <c r="D27" s="169">
        <f t="shared" si="0"/>
        <v>0</v>
      </c>
    </row>
    <row r="28" spans="1:17" x14ac:dyDescent="0.25">
      <c r="A28" s="177" t="s">
        <v>1</v>
      </c>
      <c r="B28" s="14" t="s">
        <v>31</v>
      </c>
      <c r="C28" s="15">
        <f>Bossio!C30+Central!C30+Finochietto!C30+Maternidad!C30+Cieza!C30+Rossi!C30+Quemados!C30+'Circulaciones SS'!C30+Iglesia!C30+Talleres!C30+'Nef. y Rehab.'!C30</f>
        <v>17.686160677373799</v>
      </c>
      <c r="D28" s="168">
        <f t="shared" si="0"/>
        <v>5.4586915670906788E-2</v>
      </c>
      <c r="F28" s="18">
        <f>SUM(C28:C33)</f>
        <v>80.965631176691375</v>
      </c>
    </row>
    <row r="29" spans="1:17" x14ac:dyDescent="0.25">
      <c r="A29" s="178"/>
      <c r="B29" s="14" t="s">
        <v>54</v>
      </c>
      <c r="C29" s="15">
        <f>Bossio!C31+Central!C31+Finochietto!C31+Maternidad!C31+Cieza!C31+Rossi!C31+Quemados!C31+'Circulaciones SS'!C31+Iglesia!C31+Talleres!C31+'Nef. y Rehab.'!C31</f>
        <v>12.083384696520282</v>
      </c>
      <c r="D29" s="168">
        <f t="shared" si="0"/>
        <v>3.7294397211482352E-2</v>
      </c>
    </row>
    <row r="30" spans="1:17" x14ac:dyDescent="0.25">
      <c r="A30" s="178"/>
      <c r="B30" s="14" t="s">
        <v>55</v>
      </c>
      <c r="C30" s="15">
        <f>Bossio!C32+Central!C32+Finochietto!C32+Maternidad!C32+Cieza!C32+Rossi!C32+Quemados!C32+'Circulaciones SS'!C32+Iglesia!C32+Talleres!C32+'Nef. y Rehab.'!C32</f>
        <v>2.8484783093299084</v>
      </c>
      <c r="D30" s="168">
        <f t="shared" si="0"/>
        <v>8.7915997201540377E-3</v>
      </c>
    </row>
    <row r="31" spans="1:17" x14ac:dyDescent="0.25">
      <c r="A31" s="178"/>
      <c r="B31" s="17" t="s">
        <v>38</v>
      </c>
      <c r="C31" s="16">
        <f>Bossio!C33+Central!C33+Finochietto!C33+Maternidad!C33+Cieza!C33+Rossi!C33+Quemados!C33+'Circulaciones SS'!C33+Iglesia!C33+Talleres!C33+'Nef. y Rehab.'!C33</f>
        <v>39.025806021477379</v>
      </c>
      <c r="D31" s="169">
        <f t="shared" si="0"/>
        <v>0.12045001858480672</v>
      </c>
    </row>
    <row r="32" spans="1:17" x14ac:dyDescent="0.25">
      <c r="A32" s="178"/>
      <c r="B32" s="17" t="s">
        <v>37</v>
      </c>
      <c r="C32" s="16">
        <f>Bossio!C34+Central!C34+Finochietto!C34+Maternidad!C34+Cieza!C34+Rossi!C34+Quemados!C34+'Circulaciones SS'!C34+Iglesia!C34+Talleres!C34+'Nef. y Rehab.'!C34</f>
        <v>9.321801471989998</v>
      </c>
      <c r="D32" s="169">
        <f t="shared" si="0"/>
        <v>2.8770992197499994E-2</v>
      </c>
    </row>
    <row r="33" spans="1:6" x14ac:dyDescent="0.25">
      <c r="A33" s="179"/>
      <c r="B33" s="23" t="s">
        <v>40</v>
      </c>
      <c r="C33" s="16">
        <f>Bossio!C35+Central!C35+Finochietto!C35+Maternidad!C35+Cieza!C35+Rossi!C35+Quemados!C35+'Circulaciones SS'!C35+Iglesia!C35+Talleres!C35+'Nef. y Rehab.'!C35</f>
        <v>0</v>
      </c>
      <c r="D33" s="169">
        <f t="shared" si="0"/>
        <v>0</v>
      </c>
    </row>
    <row r="34" spans="1:6" x14ac:dyDescent="0.25">
      <c r="A34" s="180" t="s">
        <v>2</v>
      </c>
      <c r="B34" s="14" t="s">
        <v>31</v>
      </c>
      <c r="C34" s="15">
        <f>Bossio!C36+Central!C36+Finochietto!C36+Maternidad!C36+Cieza!C36+Rossi!C36+Quemados!C36+'Circulaciones SS'!C36+Iglesia!C36+Talleres!C36+'Nef. y Rehab.'!C36</f>
        <v>90.582404516895693</v>
      </c>
      <c r="D34" s="168">
        <f t="shared" si="0"/>
        <v>0.27957532258301138</v>
      </c>
      <c r="F34" s="18">
        <f>SUM(C34:C39)</f>
        <v>144.94889571259804</v>
      </c>
    </row>
    <row r="35" spans="1:6" x14ac:dyDescent="0.25">
      <c r="A35" s="181"/>
      <c r="B35" s="14" t="s">
        <v>54</v>
      </c>
      <c r="C35" s="15">
        <f>Bossio!C37+Central!C37+Finochietto!C37+Maternidad!C37+Cieza!C37+Rossi!C37+Quemados!C37+'Circulaciones SS'!C37+Iglesia!C37+Talleres!C37+'Nef. y Rehab.'!C37</f>
        <v>29.275567500935836</v>
      </c>
      <c r="D35" s="168">
        <f t="shared" si="0"/>
        <v>9.0356689817703201E-2</v>
      </c>
      <c r="F35" s="18"/>
    </row>
    <row r="36" spans="1:6" x14ac:dyDescent="0.25">
      <c r="A36" s="181"/>
      <c r="B36" s="14" t="s">
        <v>55</v>
      </c>
      <c r="C36" s="15">
        <f>Bossio!C38+Central!C38+Finochietto!C38+Maternidad!C38+Cieza!C38+Rossi!C38+Quemados!C38+'Circulaciones SS'!C38+Iglesia!C38+Talleres!C38+'Nef. y Rehab.'!C38</f>
        <v>0.56370721106788602</v>
      </c>
      <c r="D36" s="168">
        <f t="shared" si="0"/>
        <v>1.7398370711971792E-3</v>
      </c>
    </row>
    <row r="37" spans="1:6" x14ac:dyDescent="0.25">
      <c r="A37" s="181"/>
      <c r="B37" s="17" t="s">
        <v>38</v>
      </c>
      <c r="C37" s="16">
        <f>Bossio!C39+Central!C39+Finochietto!C39+Maternidad!C39+Cieza!C39+Rossi!C39+Quemados!C39+'Circulaciones SS'!C39+Iglesia!C39+Talleres!C39+'Nef. y Rehab.'!C39</f>
        <v>24.083321175508605</v>
      </c>
      <c r="D37" s="169">
        <f>C37/E$22</f>
        <v>7.4331238196014213E-2</v>
      </c>
    </row>
    <row r="38" spans="1:6" x14ac:dyDescent="0.25">
      <c r="A38" s="181"/>
      <c r="B38" s="17" t="s">
        <v>37</v>
      </c>
      <c r="C38" s="16">
        <f>Bossio!C40+Central!C40+Finochietto!C40+Maternidad!C40+Cieza!C40+Rossi!C40+Quemados!C40+'Circulaciones SS'!C40+Iglesia!C40+Talleres!C40+'Nef. y Rehab.'!C40</f>
        <v>0.44389530818999995</v>
      </c>
      <c r="D38" s="169">
        <f t="shared" si="0"/>
        <v>1.3700472474999998E-3</v>
      </c>
    </row>
    <row r="39" spans="1:6" x14ac:dyDescent="0.25">
      <c r="A39" s="182"/>
      <c r="B39" s="23" t="s">
        <v>40</v>
      </c>
      <c r="C39" s="16">
        <f>Bossio!C41+Central!C41+Finochietto!C41+Maternidad!C41+Cieza!C41+Rossi!C41+Quemados!C41+'Circulaciones SS'!C41+Iglesia!C41+Talleres!C41+'Nef. y Rehab.'!C41</f>
        <v>0</v>
      </c>
      <c r="D39" s="169">
        <f t="shared" si="0"/>
        <v>0</v>
      </c>
    </row>
    <row r="40" spans="1:6" x14ac:dyDescent="0.25">
      <c r="A40" s="183" t="s">
        <v>32</v>
      </c>
      <c r="B40" s="14" t="s">
        <v>31</v>
      </c>
      <c r="C40" s="15">
        <f>Bossio!C42+Central!C42+Finochietto!C42+Maternidad!C42+Cieza!C42+Rossi!C42+Quemados!C42+'Circulaciones SS'!C42+Iglesia!C42+Talleres!C42+'Nef. y Rehab.'!C42</f>
        <v>4.6710942339297743</v>
      </c>
      <c r="D40" s="168">
        <f t="shared" si="0"/>
        <v>1.4416957512128932E-2</v>
      </c>
      <c r="F40" s="18">
        <f>SUM(C40:C45)</f>
        <v>18.441063411546029</v>
      </c>
    </row>
    <row r="41" spans="1:6" x14ac:dyDescent="0.25">
      <c r="A41" s="184"/>
      <c r="B41" s="14" t="s">
        <v>54</v>
      </c>
      <c r="C41" s="15">
        <f>Bossio!C43+Central!C43+Finochietto!C43+Maternidad!C43+Cieza!C43+Rossi!C43+Quemados!C43+'Circulaciones SS'!C43+Iglesia!C43+Talleres!C43+'Nef. y Rehab.'!C43</f>
        <v>3.7529517499496641</v>
      </c>
      <c r="D41" s="168">
        <f t="shared" si="0"/>
        <v>1.158318441342489E-2</v>
      </c>
    </row>
    <row r="42" spans="1:6" x14ac:dyDescent="0.25">
      <c r="A42" s="184"/>
      <c r="B42" s="14" t="s">
        <v>55</v>
      </c>
      <c r="C42" s="15">
        <f>Bossio!C44+Central!C44+Finochietto!C44+Maternidad!C44+Cieza!C44+Rossi!C44+Quemados!C44+'Circulaciones SS'!C44+Iglesia!C44+Talleres!C44+'Nef. y Rehab.'!C44</f>
        <v>0.16192303050715204</v>
      </c>
      <c r="D42" s="168">
        <f t="shared" si="0"/>
        <v>4.9976243983688897E-4</v>
      </c>
    </row>
    <row r="43" spans="1:6" x14ac:dyDescent="0.25">
      <c r="A43" s="184"/>
      <c r="B43" s="17" t="s">
        <v>38</v>
      </c>
      <c r="C43" s="16">
        <f>Bossio!C45+Central!C45+Finochietto!C45+Maternidad!C45+Cieza!C45+Rossi!C45+Quemados!C45+'Circulaciones SS'!C45+Iglesia!C45+Talleres!C45+'Nef. y Rehab.'!C45</f>
        <v>9.6331467430644366</v>
      </c>
      <c r="D43" s="169">
        <f t="shared" si="0"/>
        <v>2.9731934392174187E-2</v>
      </c>
    </row>
    <row r="44" spans="1:6" x14ac:dyDescent="0.25">
      <c r="A44" s="184"/>
      <c r="B44" s="17" t="s">
        <v>37</v>
      </c>
      <c r="C44" s="16">
        <f>Bossio!C46+Central!C46+Finochietto!C46+Maternidad!C46+Cieza!C46+Rossi!C46+Quemados!C46+'Circulaciones SS'!C46+Iglesia!C46+Talleres!C46+'Nef. y Rehab.'!C46</f>
        <v>0.22194765409499997</v>
      </c>
      <c r="D44" s="169">
        <f t="shared" si="0"/>
        <v>6.8502362374999988E-4</v>
      </c>
    </row>
    <row r="45" spans="1:6" x14ac:dyDescent="0.25">
      <c r="A45" s="185"/>
      <c r="B45" s="23" t="s">
        <v>40</v>
      </c>
      <c r="C45" s="16">
        <f>Bossio!C47+Central!C47+Finochietto!C47+Maternidad!C47+Cieza!C47+Rossi!C47+Quemados!C47+'Circulaciones SS'!C47+Iglesia!C47+Talleres!C47+'Nef. y Rehab.'!C47</f>
        <v>0</v>
      </c>
      <c r="D45" s="169">
        <f t="shared" si="0"/>
        <v>0</v>
      </c>
    </row>
    <row r="46" spans="1:6" x14ac:dyDescent="0.25">
      <c r="A46" s="186" t="s">
        <v>4</v>
      </c>
      <c r="B46" s="14" t="s">
        <v>31</v>
      </c>
      <c r="C46" s="15">
        <f>Bossio!C48+Central!C48+Finochietto!C48+Maternidad!C48+Cieza!C48+Rossi!C48+Quemados!C48+'Circulaciones SS'!C48+Iglesia!C48+Talleres!C48+'Nef. y Rehab.'!C48</f>
        <v>35.543896334231341</v>
      </c>
      <c r="D46" s="168">
        <f t="shared" si="0"/>
        <v>0.1097033837476276</v>
      </c>
      <c r="F46" s="18">
        <f>SUM(C46:C51)</f>
        <v>193.85314926203876</v>
      </c>
    </row>
    <row r="47" spans="1:6" x14ac:dyDescent="0.25">
      <c r="A47" s="187"/>
      <c r="B47" s="14" t="s">
        <v>54</v>
      </c>
      <c r="C47" s="15">
        <f>Bossio!C49+Central!C49+Finochietto!C49+Maternidad!C49+Cieza!C49+Rossi!C49+Quemados!C49+'Circulaciones SS'!C49+Iglesia!C49+Talleres!C49+'Nef. y Rehab.'!C49</f>
        <v>9.8095600988085785</v>
      </c>
      <c r="D47" s="168">
        <f>C47/E$22</f>
        <v>3.027642005805117E-2</v>
      </c>
    </row>
    <row r="48" spans="1:6" x14ac:dyDescent="0.25">
      <c r="A48" s="187"/>
      <c r="B48" s="14" t="s">
        <v>55</v>
      </c>
      <c r="C48" s="15">
        <f>Bossio!C50+Central!C50+Finochietto!C50+Maternidad!C50+Cieza!C50+Rossi!C50+Quemados!C50+'Circulaciones SS'!C50+Iglesia!C50+Talleres!C50+'Nef. y Rehab.'!C50</f>
        <v>0.16182803640642157</v>
      </c>
      <c r="D48" s="168">
        <f t="shared" si="0"/>
        <v>4.9946924816796784E-4</v>
      </c>
    </row>
    <row r="49" spans="1:6" x14ac:dyDescent="0.25">
      <c r="A49" s="187"/>
      <c r="B49" s="17" t="s">
        <v>38</v>
      </c>
      <c r="C49" s="16">
        <f>Bossio!C51+Central!C51+Finochietto!C51+Maternidad!C51+Cieza!C51+Rossi!C51+Quemados!C51+'Circulaciones SS'!C51+Iglesia!C51+Talleres!C51+'Nef. y Rehab.'!C51</f>
        <v>33.17169316774244</v>
      </c>
      <c r="D49" s="169">
        <f t="shared" si="0"/>
        <v>0.1023817690362421</v>
      </c>
    </row>
    <row r="50" spans="1:6" x14ac:dyDescent="0.25">
      <c r="A50" s="187"/>
      <c r="B50" s="17" t="s">
        <v>37</v>
      </c>
      <c r="C50" s="16">
        <f>Bossio!C52+Central!C52+Finochietto!C52+Maternidad!C52+Cieza!C52+Rossi!C52+Quemados!C52+'Circulaciones SS'!C52+Iglesia!C52+Talleres!C52+'Nef. y Rehab.'!C52</f>
        <v>6.6584296228499973</v>
      </c>
      <c r="D50" s="169">
        <f t="shared" si="0"/>
        <v>2.055070871249999E-2</v>
      </c>
    </row>
    <row r="51" spans="1:6" x14ac:dyDescent="0.25">
      <c r="A51" s="188"/>
      <c r="B51" s="23" t="s">
        <v>40</v>
      </c>
      <c r="C51" s="16">
        <f>Bossio!C53+Central!C53+Finochietto!C53+Maternidad!C53+Cieza!C53+Rossi!C53+Quemados!C53+'Circulaciones SS'!C53+Iglesia!C53+Talleres!C53+'Nef. y Rehab.'!C53</f>
        <v>108.50774200199999</v>
      </c>
      <c r="D51" s="169">
        <f t="shared" si="0"/>
        <v>0.33490043827777771</v>
      </c>
    </row>
    <row r="52" spans="1:6" x14ac:dyDescent="0.25">
      <c r="A52" s="189" t="s">
        <v>5</v>
      </c>
      <c r="B52" s="14" t="s">
        <v>31</v>
      </c>
      <c r="C52" s="15">
        <f>Bossio!C54+Central!C54+Finochietto!C54+Maternidad!C54+Cieza!C54+Rossi!C54+Quemados!C54+'Circulaciones SS'!C54+Iglesia!C54+Talleres!C54+'Nef. y Rehab.'!C54</f>
        <v>23.163813636162665</v>
      </c>
      <c r="D52" s="168">
        <f t="shared" si="0"/>
        <v>7.149325196346501E-2</v>
      </c>
      <c r="F52" s="18">
        <f>SUM(C52:C57)</f>
        <v>126.1559808767642</v>
      </c>
    </row>
    <row r="53" spans="1:6" x14ac:dyDescent="0.25">
      <c r="A53" s="190"/>
      <c r="B53" s="14" t="s">
        <v>54</v>
      </c>
      <c r="C53" s="15">
        <f>Bossio!C55+Central!C55+Finochietto!C55+Maternidad!C55+Cieza!C55+Rossi!C55+Quemados!C55+'Circulaciones SS'!C55+Iglesia!C55+Talleres!C55+'Nef. y Rehab.'!C55</f>
        <v>28.771933512364939</v>
      </c>
      <c r="D53" s="168">
        <f t="shared" si="0"/>
        <v>8.8802263927052275E-2</v>
      </c>
    </row>
    <row r="54" spans="1:6" x14ac:dyDescent="0.25">
      <c r="A54" s="190"/>
      <c r="B54" s="14" t="s">
        <v>55</v>
      </c>
      <c r="C54" s="15">
        <f>Bossio!C56+Central!C56+Finochietto!C56+Maternidad!C56+Cieza!C56+Rossi!C56+Quemados!C56+'Circulaciones SS'!C56+Iglesia!C56+Talleres!C56+'Nef. y Rehab.'!C56</f>
        <v>1.0673409003522569</v>
      </c>
      <c r="D54" s="168">
        <f t="shared" si="0"/>
        <v>3.2942620381242499E-3</v>
      </c>
    </row>
    <row r="55" spans="1:6" x14ac:dyDescent="0.25">
      <c r="A55" s="190"/>
      <c r="B55" s="17" t="s">
        <v>38</v>
      </c>
      <c r="C55" s="16">
        <f>Bossio!C57+Central!C57+Finochietto!C57+Maternidad!C57+Cieza!C57+Rossi!C57+Quemados!C57+'Circulaciones SS'!C57+Iglesia!C57+Talleres!C57+'Nef. y Rehab.'!C57</f>
        <v>64.274986664084338</v>
      </c>
      <c r="D55" s="169">
        <f t="shared" si="0"/>
        <v>0.1983795884693961</v>
      </c>
    </row>
    <row r="56" spans="1:6" x14ac:dyDescent="0.25">
      <c r="A56" s="190"/>
      <c r="B56" s="17" t="s">
        <v>37</v>
      </c>
      <c r="C56" s="16">
        <f>Bossio!C58+Central!C58+Finochietto!C58+Maternidad!C58+Cieza!C58+Rossi!C58+Quemados!C58+'Circulaciones SS'!C58+Iglesia!C58+Talleres!C58+'Nef. y Rehab.'!C58</f>
        <v>8.8779061637999988</v>
      </c>
      <c r="D56" s="169">
        <f t="shared" si="0"/>
        <v>2.7400944949999995E-2</v>
      </c>
    </row>
    <row r="57" spans="1:6" x14ac:dyDescent="0.25">
      <c r="A57" s="191"/>
      <c r="B57" s="23" t="s">
        <v>40</v>
      </c>
      <c r="C57" s="16">
        <f>Bossio!C59+Central!C59+Finochietto!C59+Maternidad!C59+Cieza!C59+Rossi!C59+Quemados!C59+'Circulaciones SS'!C59+Iglesia!C59+Talleres!C59+'Nef. y Rehab.'!C59</f>
        <v>0</v>
      </c>
      <c r="D57" s="169">
        <f t="shared" si="0"/>
        <v>0</v>
      </c>
    </row>
    <row r="58" spans="1:6" x14ac:dyDescent="0.25">
      <c r="A58" s="171" t="s">
        <v>11</v>
      </c>
      <c r="B58" s="14" t="s">
        <v>31</v>
      </c>
      <c r="C58" s="15">
        <f>Bossio!C60+Central!C60+Finochietto!C60+Maternidad!C60+Cieza!C60+Rossi!C60+Quemados!C60+'Circulaciones SS'!C60+Iglesia!C60+Talleres!C60+'Nef. y Rehab.'!C60</f>
        <v>28.783707231964062</v>
      </c>
      <c r="D58" s="168">
        <f t="shared" si="0"/>
        <v>8.8838602567790317E-2</v>
      </c>
      <c r="F58" s="18">
        <f>SUM(C58:C63)</f>
        <v>87.231780279113522</v>
      </c>
    </row>
    <row r="59" spans="1:6" x14ac:dyDescent="0.25">
      <c r="A59" s="172"/>
      <c r="B59" s="14" t="s">
        <v>54</v>
      </c>
      <c r="C59" s="15">
        <f>Bossio!C61+Central!C61+Finochietto!C61+Maternidad!C61+Cieza!C61+Rossi!C61+Quemados!C61+'Circulaciones SS'!C61+Iglesia!C61+Talleres!C61+'Nef. y Rehab.'!C61</f>
        <v>11.839144372871267</v>
      </c>
      <c r="D59" s="168">
        <f t="shared" si="0"/>
        <v>3.6540569052071814E-2</v>
      </c>
    </row>
    <row r="60" spans="1:6" x14ac:dyDescent="0.25">
      <c r="A60" s="172"/>
      <c r="B60" s="14" t="s">
        <v>55</v>
      </c>
      <c r="C60" s="15">
        <f>Bossio!C62+Central!C62+Finochietto!C62+Maternidad!C62+Cieza!C62+Rossi!C62+Quemados!C62+'Circulaciones SS'!C62+Iglesia!C62+Talleres!C62+'Nef. y Rehab.'!C62</f>
        <v>0.72339597283752866</v>
      </c>
      <c r="D60" s="168">
        <f t="shared" si="0"/>
        <v>2.2327036198689157E-3</v>
      </c>
    </row>
    <row r="61" spans="1:6" x14ac:dyDescent="0.25">
      <c r="A61" s="172"/>
      <c r="B61" s="17" t="s">
        <v>38</v>
      </c>
      <c r="C61" s="16">
        <f>Bossio!C63+Central!C63+Finochietto!C63+Maternidad!C63+Cieza!C63+Rossi!C63+Quemados!C63+'Circulaciones SS'!C63+Iglesia!C63+Talleres!C63+'Nef. y Rehab.'!C63</f>
        <v>45.219689739155655</v>
      </c>
      <c r="D61" s="169">
        <f t="shared" si="0"/>
        <v>0.13956694363936931</v>
      </c>
    </row>
    <row r="62" spans="1:6" x14ac:dyDescent="0.25">
      <c r="A62" s="172"/>
      <c r="B62" s="17" t="s">
        <v>37</v>
      </c>
      <c r="C62" s="16">
        <f>Bossio!C64+Central!C64+Finochietto!C64+Maternidad!C64+Cieza!C64+Rossi!C64+Quemados!C64+'Circulaciones SS'!C64+Iglesia!C64+Talleres!C64+'Nef. y Rehab.'!C64</f>
        <v>0.66584296228499995</v>
      </c>
      <c r="D62" s="169">
        <f t="shared" si="0"/>
        <v>2.0550708712499996E-3</v>
      </c>
    </row>
    <row r="63" spans="1:6" x14ac:dyDescent="0.25">
      <c r="A63" s="173"/>
      <c r="B63" s="23" t="s">
        <v>40</v>
      </c>
      <c r="C63" s="16">
        <f>Bossio!C65+Central!C65+Finochietto!C65+Maternidad!C65+Cieza!C65+Rossi!C65+Quemados!C65+'Circulaciones SS'!C65+Iglesia!C65+Talleres!C65+'Nef. y Rehab.'!C65</f>
        <v>0</v>
      </c>
      <c r="D63" s="169">
        <f t="shared" si="0"/>
        <v>0</v>
      </c>
    </row>
  </sheetData>
  <mergeCells count="12">
    <mergeCell ref="D15:E15"/>
    <mergeCell ref="A22:A27"/>
    <mergeCell ref="A58:A63"/>
    <mergeCell ref="A1:B1"/>
    <mergeCell ref="A28:A33"/>
    <mergeCell ref="A34:A39"/>
    <mergeCell ref="A40:A45"/>
    <mergeCell ref="A46:A51"/>
    <mergeCell ref="A52:A57"/>
    <mergeCell ref="A2:A11"/>
    <mergeCell ref="B9:B11"/>
    <mergeCell ref="B3:B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EEB4-EBF9-4F80-9D31-CEE4A1FF43DF}">
  <sheetPr>
    <tabColor theme="0" tint="-0.249977111117893"/>
  </sheetPr>
  <dimension ref="A1:O21"/>
  <sheetViews>
    <sheetView zoomScale="85" zoomScaleNormal="85" workbookViewId="0">
      <selection activeCell="L24" sqref="L24"/>
    </sheetView>
  </sheetViews>
  <sheetFormatPr baseColWidth="10" defaultRowHeight="15" x14ac:dyDescent="0.25"/>
  <cols>
    <col min="1" max="1" width="14.85546875" customWidth="1"/>
    <col min="2" max="3" width="13.85546875" style="1" customWidth="1"/>
    <col min="4" max="4" width="16.140625" customWidth="1"/>
    <col min="5" max="5" width="14.42578125" customWidth="1"/>
    <col min="6" max="6" width="13" customWidth="1"/>
  </cols>
  <sheetData>
    <row r="1" spans="1:15" ht="105" x14ac:dyDescent="0.25">
      <c r="A1" s="26" t="s">
        <v>12</v>
      </c>
      <c r="B1" s="27" t="s">
        <v>15</v>
      </c>
      <c r="C1" s="27" t="s">
        <v>17</v>
      </c>
      <c r="D1" s="27" t="s">
        <v>16</v>
      </c>
      <c r="E1" s="26" t="s">
        <v>13</v>
      </c>
      <c r="F1" s="26" t="s">
        <v>14</v>
      </c>
      <c r="H1" s="26" t="s">
        <v>90</v>
      </c>
      <c r="I1" s="26" t="s">
        <v>91</v>
      </c>
      <c r="K1" s="26" t="s">
        <v>92</v>
      </c>
      <c r="L1" s="26" t="s">
        <v>93</v>
      </c>
      <c r="N1" s="26" t="s">
        <v>94</v>
      </c>
      <c r="O1" s="26" t="s">
        <v>95</v>
      </c>
    </row>
    <row r="2" spans="1:15" ht="15" customHeight="1" x14ac:dyDescent="0.25">
      <c r="A2" s="5" t="s">
        <v>6</v>
      </c>
      <c r="B2" s="40">
        <v>2189.248</v>
      </c>
      <c r="C2" s="40">
        <v>3808.49</v>
      </c>
      <c r="D2" s="5">
        <f>B2/C2</f>
        <v>0.57483359546696988</v>
      </c>
      <c r="E2" s="41">
        <f>D2*365</f>
        <v>209.81426234544401</v>
      </c>
      <c r="F2" s="5">
        <f>E2/11630</f>
        <v>1.8040779221448325E-2</v>
      </c>
      <c r="H2" s="5">
        <v>0.14887968040495272</v>
      </c>
      <c r="I2" s="5">
        <v>0.8511203195950473</v>
      </c>
      <c r="K2" s="5">
        <f>H2*B2</f>
        <v>325.93454256718195</v>
      </c>
      <c r="L2" s="5">
        <f>B2*I2</f>
        <v>1863.3134574328183</v>
      </c>
      <c r="N2" s="5">
        <f>K2/K$9</f>
        <v>0.17647812980174374</v>
      </c>
      <c r="O2" s="5">
        <f>L2/L$9</f>
        <v>0.36704040186950204</v>
      </c>
    </row>
    <row r="3" spans="1:15" ht="15" customHeight="1" x14ac:dyDescent="0.25">
      <c r="A3" s="6" t="s">
        <v>7</v>
      </c>
      <c r="B3" s="42">
        <v>808.32</v>
      </c>
      <c r="C3" s="42">
        <v>1049.21</v>
      </c>
      <c r="D3" s="6">
        <f>B3/C3</f>
        <v>0.77040821189275743</v>
      </c>
      <c r="E3" s="43">
        <f>D3*365</f>
        <v>281.19899734085647</v>
      </c>
      <c r="F3" s="6">
        <f>E3/11630</f>
        <v>2.4178761594226696E-2</v>
      </c>
      <c r="H3" s="6">
        <v>0.2797994149083346</v>
      </c>
      <c r="I3" s="6">
        <v>0.7202005850916654</v>
      </c>
      <c r="K3" s="6">
        <f t="shared" ref="K3:K8" si="0">H3*B3</f>
        <v>226.16746305870504</v>
      </c>
      <c r="L3" s="6">
        <f t="shared" ref="L3:L8" si="1">B3*I3</f>
        <v>582.15253694129501</v>
      </c>
      <c r="N3" s="6">
        <f t="shared" ref="N3:O8" si="2">K3/K$9</f>
        <v>0.12245897776967962</v>
      </c>
      <c r="O3" s="6">
        <f t="shared" si="2"/>
        <v>0.11467394294606335</v>
      </c>
    </row>
    <row r="4" spans="1:15" ht="15" customHeight="1" x14ac:dyDescent="0.25">
      <c r="A4" s="21" t="s">
        <v>2</v>
      </c>
      <c r="B4" s="44">
        <v>841.60299999999995</v>
      </c>
      <c r="C4" s="44">
        <v>637.67999999999995</v>
      </c>
      <c r="D4" s="21">
        <f>B4/C4</f>
        <v>1.3197889223434951</v>
      </c>
      <c r="E4" s="45">
        <f>D4*365</f>
        <v>481.7229566553757</v>
      </c>
      <c r="F4" s="21">
        <f>E4/11630</f>
        <v>4.1420718543024565E-2</v>
      </c>
      <c r="H4" s="21">
        <v>0.57313159101329669</v>
      </c>
      <c r="I4" s="21">
        <v>0.42686840898670336</v>
      </c>
      <c r="K4" s="21">
        <f t="shared" si="0"/>
        <v>482.3492663915635</v>
      </c>
      <c r="L4" s="21">
        <f t="shared" si="1"/>
        <v>359.25373360843651</v>
      </c>
      <c r="N4" s="21">
        <f t="shared" si="2"/>
        <v>0.26116930035570057</v>
      </c>
      <c r="O4" s="21">
        <f t="shared" si="2"/>
        <v>7.076674846669688E-2</v>
      </c>
    </row>
    <row r="5" spans="1:15" ht="15" customHeight="1" x14ac:dyDescent="0.25">
      <c r="A5" s="2" t="s">
        <v>8</v>
      </c>
      <c r="B5" s="46">
        <v>185.041</v>
      </c>
      <c r="C5" s="46">
        <v>622.79</v>
      </c>
      <c r="D5" s="2">
        <f t="shared" ref="D5:D7" si="3">B5/C5</f>
        <v>0.29711620289343116</v>
      </c>
      <c r="E5" s="46">
        <f t="shared" ref="E5:E7" si="4">D5*365</f>
        <v>108.44741405610237</v>
      </c>
      <c r="F5" s="2">
        <f t="shared" ref="F5:F8" si="5">E5/11630</f>
        <v>9.3247991449787078E-3</v>
      </c>
      <c r="H5" s="2">
        <v>0.22342193028423332</v>
      </c>
      <c r="I5" s="2">
        <v>0.77657806971576671</v>
      </c>
      <c r="K5" s="2">
        <f t="shared" si="0"/>
        <v>41.342217401724817</v>
      </c>
      <c r="L5" s="2">
        <f t="shared" si="1"/>
        <v>143.69878259827519</v>
      </c>
      <c r="N5" s="2">
        <f t="shared" si="2"/>
        <v>2.2384854184056429E-2</v>
      </c>
      <c r="O5" s="2">
        <f t="shared" si="2"/>
        <v>2.830616539725753E-2</v>
      </c>
    </row>
    <row r="6" spans="1:15" ht="15" customHeight="1" x14ac:dyDescent="0.25">
      <c r="A6" s="3" t="s">
        <v>4</v>
      </c>
      <c r="B6" s="47">
        <v>1194.4359999999999</v>
      </c>
      <c r="C6" s="48">
        <v>2628.46</v>
      </c>
      <c r="D6" s="3">
        <f t="shared" si="3"/>
        <v>0.45442426363726285</v>
      </c>
      <c r="E6" s="49">
        <f t="shared" si="4"/>
        <v>165.86485622760094</v>
      </c>
      <c r="F6" s="3">
        <f t="shared" si="5"/>
        <v>1.4261810509681939E-2</v>
      </c>
      <c r="H6" s="3">
        <v>0.585724101420381</v>
      </c>
      <c r="I6" s="3">
        <v>0.41427589857961905</v>
      </c>
      <c r="K6" s="3">
        <f t="shared" si="0"/>
        <v>699.6099528041542</v>
      </c>
      <c r="L6" s="3">
        <f t="shared" si="1"/>
        <v>494.82604719584583</v>
      </c>
      <c r="N6" s="3">
        <f t="shared" si="2"/>
        <v>0.37880568008870813</v>
      </c>
      <c r="O6" s="3">
        <f t="shared" si="2"/>
        <v>9.7472140553575531E-2</v>
      </c>
    </row>
    <row r="7" spans="1:15" ht="15" customHeight="1" x14ac:dyDescent="0.25">
      <c r="A7" s="4" t="s">
        <v>5</v>
      </c>
      <c r="B7" s="50">
        <v>997.11500000000001</v>
      </c>
      <c r="C7" s="50">
        <v>1511.91</v>
      </c>
      <c r="D7" s="4">
        <f t="shared" si="3"/>
        <v>0.65950684895264922</v>
      </c>
      <c r="E7" s="51">
        <f t="shared" si="4"/>
        <v>240.71999986771695</v>
      </c>
      <c r="F7" s="4">
        <f t="shared" si="5"/>
        <v>2.0698194313647202E-2</v>
      </c>
      <c r="H7" s="4">
        <v>3.8428332440942056E-2</v>
      </c>
      <c r="I7" s="4">
        <v>0.96157166755905799</v>
      </c>
      <c r="K7" s="4">
        <f t="shared" si="0"/>
        <v>38.317466701849938</v>
      </c>
      <c r="L7" s="4">
        <f t="shared" si="1"/>
        <v>958.79753329815014</v>
      </c>
      <c r="N7" s="4">
        <f t="shared" si="2"/>
        <v>2.074709482775744E-2</v>
      </c>
      <c r="O7" s="4">
        <f t="shared" si="2"/>
        <v>0.18886646824206102</v>
      </c>
    </row>
    <row r="8" spans="1:15" x14ac:dyDescent="0.25">
      <c r="A8" s="7" t="s">
        <v>9</v>
      </c>
      <c r="B8" s="53">
        <v>707.71</v>
      </c>
      <c r="C8" s="54">
        <v>1485.89</v>
      </c>
      <c r="D8" s="52">
        <f>B8/C8</f>
        <v>0.47628693914085163</v>
      </c>
      <c r="E8" s="55">
        <f>D8*365</f>
        <v>173.84473278641084</v>
      </c>
      <c r="F8" s="7">
        <f t="shared" si="5"/>
        <v>1.4947956387481585E-2</v>
      </c>
      <c r="H8" s="7">
        <v>4.6858983745790013E-2</v>
      </c>
      <c r="I8" s="7">
        <v>0.95314101625420999</v>
      </c>
      <c r="K8" s="7">
        <f t="shared" si="0"/>
        <v>33.162571386733049</v>
      </c>
      <c r="L8" s="7">
        <f t="shared" si="1"/>
        <v>674.54742861326702</v>
      </c>
      <c r="N8" s="7">
        <f t="shared" si="2"/>
        <v>1.7955962972354033E-2</v>
      </c>
      <c r="O8" s="7">
        <f t="shared" si="2"/>
        <v>0.13287413252484356</v>
      </c>
    </row>
    <row r="9" spans="1:15" x14ac:dyDescent="0.25">
      <c r="A9" s="8" t="s">
        <v>10</v>
      </c>
      <c r="B9" s="8">
        <f>SUM(B2:B8)</f>
        <v>6923.473</v>
      </c>
      <c r="C9" s="8">
        <f>SUM(C2:C8)</f>
        <v>11744.43</v>
      </c>
      <c r="D9" s="8">
        <f>B9/C9</f>
        <v>0.58951119807432117</v>
      </c>
      <c r="E9" s="56">
        <f>D9*365</f>
        <v>215.17158729712722</v>
      </c>
      <c r="F9" s="8">
        <f>E9/11630</f>
        <v>1.850142625082779E-2</v>
      </c>
      <c r="K9" s="163">
        <f>SUM(K2:K8)</f>
        <v>1846.8834803119125</v>
      </c>
      <c r="L9" s="163">
        <f>SUM(L2:L8)</f>
        <v>5076.5895196880883</v>
      </c>
      <c r="N9" s="163">
        <f>SUM(N2:N8)</f>
        <v>1</v>
      </c>
      <c r="O9" s="163">
        <f>SUM(O2:O8)</f>
        <v>0.99999999999999989</v>
      </c>
    </row>
    <row r="11" spans="1:15" x14ac:dyDescent="0.25">
      <c r="A11" s="11" t="s">
        <v>19</v>
      </c>
      <c r="B11" s="10" t="s">
        <v>18</v>
      </c>
    </row>
    <row r="12" spans="1:15" x14ac:dyDescent="0.25">
      <c r="A12" s="11" t="s">
        <v>20</v>
      </c>
      <c r="B12" s="10" t="s">
        <v>21</v>
      </c>
    </row>
    <row r="15" spans="1:15" x14ac:dyDescent="0.25">
      <c r="A15" s="11"/>
      <c r="B15" s="10"/>
    </row>
    <row r="18" spans="2:10" ht="15.75" x14ac:dyDescent="0.25">
      <c r="B18" s="12"/>
    </row>
    <row r="21" spans="2:10" x14ac:dyDescent="0.25">
      <c r="J21" t="s">
        <v>89</v>
      </c>
    </row>
  </sheetData>
  <phoneticPr fontId="12" type="noConversion"/>
  <hyperlinks>
    <hyperlink ref="B11" r:id="rId1" xr:uid="{08795089-9443-4C61-BA7C-3A747FCC8B70}"/>
    <hyperlink ref="B12" r:id="rId2" xr:uid="{EB6682C0-D6B4-4C44-A35C-10DBF5CA55CD}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647B-EDF8-426F-82A4-F41C08F31E40}">
  <sheetPr>
    <tabColor rgb="FFFFFF00"/>
  </sheetPr>
  <dimension ref="A1:C6"/>
  <sheetViews>
    <sheetView zoomScale="85" zoomScaleNormal="85" workbookViewId="0">
      <selection activeCell="E14" sqref="E14"/>
    </sheetView>
  </sheetViews>
  <sheetFormatPr baseColWidth="10" defaultRowHeight="15" x14ac:dyDescent="0.25"/>
  <cols>
    <col min="1" max="1" width="17.28515625" bestFit="1" customWidth="1"/>
    <col min="2" max="2" width="24" bestFit="1" customWidth="1"/>
    <col min="3" max="3" width="20.140625" bestFit="1" customWidth="1"/>
    <col min="4" max="4" width="24.5703125" bestFit="1" customWidth="1"/>
    <col min="5" max="5" width="17" bestFit="1" customWidth="1"/>
    <col min="6" max="6" width="22.140625" bestFit="1" customWidth="1"/>
  </cols>
  <sheetData>
    <row r="1" spans="1:3" x14ac:dyDescent="0.25">
      <c r="A1" s="9" t="s">
        <v>33</v>
      </c>
      <c r="B1" s="9" t="s">
        <v>36</v>
      </c>
    </row>
    <row r="2" spans="1:3" x14ac:dyDescent="0.25">
      <c r="A2" s="65" t="s">
        <v>34</v>
      </c>
      <c r="B2" s="65">
        <v>373.82141014617366</v>
      </c>
    </row>
    <row r="3" spans="1:3" x14ac:dyDescent="0.25">
      <c r="A3" s="66" t="s">
        <v>35</v>
      </c>
      <c r="B3" s="66">
        <v>493.21700909999998</v>
      </c>
    </row>
    <row r="4" spans="1:3" x14ac:dyDescent="0.25">
      <c r="A4" s="17" t="s">
        <v>56</v>
      </c>
      <c r="B4" s="29">
        <f>B$3*C4</f>
        <v>340.31973627899998</v>
      </c>
      <c r="C4" s="9">
        <v>0.69</v>
      </c>
    </row>
    <row r="5" spans="1:3" x14ac:dyDescent="0.25">
      <c r="A5" s="17" t="s">
        <v>37</v>
      </c>
      <c r="B5" s="29">
        <f t="shared" ref="B5:B6" si="0">B$3*C5</f>
        <v>44.389530818999994</v>
      </c>
      <c r="C5" s="9">
        <v>0.09</v>
      </c>
    </row>
    <row r="6" spans="1:3" x14ac:dyDescent="0.25">
      <c r="A6" s="17" t="s">
        <v>42</v>
      </c>
      <c r="B6" s="29">
        <f t="shared" si="0"/>
        <v>108.507742002</v>
      </c>
      <c r="C6" s="9">
        <v>0.22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41E-5B2A-49FF-9E6F-9ED0EABDE668}">
  <sheetPr>
    <tabColor rgb="FF00B0F0"/>
  </sheetPr>
  <dimension ref="A1:AJ13"/>
  <sheetViews>
    <sheetView zoomScale="70" zoomScaleNormal="70" workbookViewId="0">
      <selection activeCell="H8" sqref="H8"/>
    </sheetView>
  </sheetViews>
  <sheetFormatPr baseColWidth="10" defaultRowHeight="15" x14ac:dyDescent="0.25"/>
  <cols>
    <col min="1" max="21" width="13" customWidth="1"/>
    <col min="25" max="27" width="13" customWidth="1"/>
  </cols>
  <sheetData>
    <row r="1" spans="1:36" ht="150" x14ac:dyDescent="0.25">
      <c r="A1" s="28" t="s">
        <v>68</v>
      </c>
      <c r="B1" s="86" t="s">
        <v>83</v>
      </c>
      <c r="C1" s="130" t="s">
        <v>63</v>
      </c>
      <c r="D1" s="28" t="s">
        <v>67</v>
      </c>
      <c r="E1" s="86" t="s">
        <v>82</v>
      </c>
      <c r="F1" s="132" t="s">
        <v>63</v>
      </c>
      <c r="G1" s="68" t="s">
        <v>88</v>
      </c>
      <c r="H1" s="86" t="s">
        <v>87</v>
      </c>
      <c r="I1" s="124" t="s">
        <v>63</v>
      </c>
      <c r="J1" s="68" t="s">
        <v>88</v>
      </c>
      <c r="K1" s="86" t="s">
        <v>87</v>
      </c>
      <c r="L1" s="165" t="s">
        <v>63</v>
      </c>
      <c r="M1" s="68" t="s">
        <v>62</v>
      </c>
      <c r="N1" s="86" t="s">
        <v>81</v>
      </c>
      <c r="O1" s="132" t="s">
        <v>64</v>
      </c>
      <c r="P1" s="68" t="s">
        <v>60</v>
      </c>
      <c r="Q1" s="86" t="s">
        <v>84</v>
      </c>
      <c r="R1" s="131" t="s">
        <v>65</v>
      </c>
      <c r="S1" s="68" t="s">
        <v>70</v>
      </c>
      <c r="T1" s="26" t="s">
        <v>85</v>
      </c>
      <c r="U1" s="130" t="s">
        <v>69</v>
      </c>
      <c r="V1" s="150" t="str">
        <f>'Consumo gas natural'!G1</f>
        <v>Superficie GN + RE + I+E [m2]</v>
      </c>
      <c r="W1" s="151" t="s">
        <v>61</v>
      </c>
      <c r="X1" s="152" t="s">
        <v>80</v>
      </c>
      <c r="Y1" s="164" t="str">
        <f>'Consumo gas natural'!H1</f>
        <v>Superficie GN + I+E [m2]</v>
      </c>
      <c r="Z1" s="151" t="s">
        <v>61</v>
      </c>
      <c r="AA1" s="152" t="s">
        <v>80</v>
      </c>
      <c r="AB1" s="142" t="s">
        <v>58</v>
      </c>
      <c r="AC1" s="143" t="s">
        <v>61</v>
      </c>
      <c r="AD1" s="144" t="s">
        <v>80</v>
      </c>
      <c r="AE1" s="159" t="str">
        <f>'Consumo gas natural'!O1</f>
        <v>Superficie solo I+E [m2]</v>
      </c>
      <c r="AF1" s="143" t="s">
        <v>61</v>
      </c>
      <c r="AG1" s="144" t="s">
        <v>80</v>
      </c>
      <c r="AH1" s="158" t="s">
        <v>86</v>
      </c>
      <c r="AI1" s="26" t="s">
        <v>66</v>
      </c>
      <c r="AJ1" s="162" t="s">
        <v>71</v>
      </c>
    </row>
    <row r="2" spans="1:36" ht="15" customHeight="1" x14ac:dyDescent="0.25">
      <c r="A2" s="33">
        <v>0.148879680404953</v>
      </c>
      <c r="B2" s="87">
        <f t="shared" ref="B2:B8" si="0">A2*AD2</f>
        <v>0.47786583929773258</v>
      </c>
      <c r="C2" s="70">
        <f t="shared" ref="C2:C8" si="1">B2/AB2</f>
        <v>1.3582679759471677E-3</v>
      </c>
      <c r="D2" s="33">
        <f t="shared" ref="D2:D8" si="2">A2+S2/2</f>
        <v>0.51060581623284806</v>
      </c>
      <c r="E2" s="87">
        <f t="shared" ref="E2:E8" si="3">X2*D2</f>
        <v>35.293775041713204</v>
      </c>
      <c r="F2" s="70">
        <f t="shared" ref="F2:F8" si="4">E2/V2</f>
        <v>4.6583894231570977E-3</v>
      </c>
      <c r="G2" s="133">
        <v>1</v>
      </c>
      <c r="H2" s="87">
        <f>G2*AA2</f>
        <v>0</v>
      </c>
      <c r="I2" s="70" t="e">
        <f>H2/Y2</f>
        <v>#DIV/0!</v>
      </c>
      <c r="J2" s="133">
        <v>1</v>
      </c>
      <c r="K2" s="87">
        <f>J2*AG2</f>
        <v>0</v>
      </c>
      <c r="L2" s="70" t="e">
        <f>K2/AE2</f>
        <v>#DIV/0!</v>
      </c>
      <c r="M2" s="94">
        <f t="shared" ref="M2:M8" si="5">P2+S2/2</f>
        <v>0.48939418376715216</v>
      </c>
      <c r="N2" s="87">
        <f t="shared" ref="N2:N8" si="6">M2*X2</f>
        <v>33.827597883695134</v>
      </c>
      <c r="O2" s="70">
        <f t="shared" ref="O2:O8" si="7">N2/V2</f>
        <v>4.4648701932840226E-3</v>
      </c>
      <c r="P2" s="94">
        <v>0.1276680479392571</v>
      </c>
      <c r="Q2" s="87">
        <f t="shared" ref="Q2:Q8" si="8">P2*AD2</f>
        <v>0.40978190384378743</v>
      </c>
      <c r="R2" s="70">
        <f t="shared" ref="R2:R8" si="9">Q2/AB2</f>
        <v>1.1647487460740931E-3</v>
      </c>
      <c r="S2" s="94">
        <v>0.72345227165579018</v>
      </c>
      <c r="T2" s="5">
        <f t="shared" ref="T2:T8" si="10">S2*AD2</f>
        <v>2.322097455114795</v>
      </c>
      <c r="U2" s="70">
        <f t="shared" ref="U2:U8" si="11">T2/AB2</f>
        <v>6.6002428944198594E-3</v>
      </c>
      <c r="V2" s="153">
        <f>'Consumo gas natural'!G2</f>
        <v>7576.3899999999994</v>
      </c>
      <c r="W2" s="112">
        <f>V2*'Valores teóricos'!F2</f>
        <v>136.68397928558886</v>
      </c>
      <c r="X2" s="154">
        <f t="shared" ref="X2:X8" si="12">W2*AI$2</f>
        <v>69.121372925408323</v>
      </c>
      <c r="Y2" s="153">
        <f>'Consumo gas natural'!H2</f>
        <v>0</v>
      </c>
      <c r="Z2" s="112">
        <f>Y2*'Valores teóricos'!F2</f>
        <v>0</v>
      </c>
      <c r="AA2" s="154">
        <f>Z2*AI$2</f>
        <v>0</v>
      </c>
      <c r="AB2" s="145">
        <f>'Consumo gas natural'!K2</f>
        <v>351.82</v>
      </c>
      <c r="AC2" s="128">
        <f>AB2*'Valores teóricos'!F2</f>
        <v>6.3471069456899496</v>
      </c>
      <c r="AD2" s="146">
        <f t="shared" ref="AD2:AD8" si="13">AC2*AI$2</f>
        <v>3.2097451982563143</v>
      </c>
      <c r="AE2" s="160">
        <f>'Consumo gas natural'!O2</f>
        <v>0</v>
      </c>
      <c r="AF2" s="128">
        <f>AE2*'Valores teóricos'!F2</f>
        <v>0</v>
      </c>
      <c r="AG2" s="146">
        <f>AF2*AI$2</f>
        <v>0</v>
      </c>
      <c r="AH2" s="140">
        <f>W9+AC9+AF9+Z9</f>
        <v>739.21271697060092</v>
      </c>
      <c r="AI2" s="9">
        <f>'Valores reales'!B2/AH2</f>
        <v>0.50570208218027835</v>
      </c>
      <c r="AJ2" s="24">
        <f>X9+AD9+AG9+AA9</f>
        <v>373.82141014617366</v>
      </c>
    </row>
    <row r="3" spans="1:36" ht="15" customHeight="1" x14ac:dyDescent="0.25">
      <c r="A3" s="34">
        <v>0.2797994149083346</v>
      </c>
      <c r="B3" s="88">
        <f t="shared" si="0"/>
        <v>1.3019290668342478</v>
      </c>
      <c r="C3" s="71">
        <f t="shared" si="1"/>
        <v>3.4211774190888136E-3</v>
      </c>
      <c r="D3" s="34">
        <f t="shared" si="2"/>
        <v>0.58588466357229241</v>
      </c>
      <c r="E3" s="88">
        <f t="shared" si="3"/>
        <v>16.384231610539548</v>
      </c>
      <c r="F3" s="71">
        <f t="shared" si="4"/>
        <v>7.1637583011409873E-3</v>
      </c>
      <c r="G3" s="134">
        <v>1</v>
      </c>
      <c r="H3" s="88">
        <f t="shared" ref="H3:H8" si="14">G3*AA3</f>
        <v>0</v>
      </c>
      <c r="I3" s="71" t="e">
        <f t="shared" ref="I3:I8" si="15">H3/Y3</f>
        <v>#DIV/0!</v>
      </c>
      <c r="J3" s="134">
        <v>1</v>
      </c>
      <c r="K3" s="88">
        <f t="shared" ref="K3:K8" si="16">J3*AG3</f>
        <v>0</v>
      </c>
      <c r="L3" s="71" t="e">
        <f t="shared" ref="L3:L8" si="17">K3/AE3</f>
        <v>#DIV/0!</v>
      </c>
      <c r="M3" s="95">
        <f t="shared" si="5"/>
        <v>0.41411533642770759</v>
      </c>
      <c r="N3" s="88">
        <f t="shared" si="6"/>
        <v>11.580712053697354</v>
      </c>
      <c r="O3" s="71">
        <f t="shared" si="7"/>
        <v>5.063491781599999E-3</v>
      </c>
      <c r="P3" s="95">
        <v>0.10803008776374981</v>
      </c>
      <c r="Q3" s="88">
        <f t="shared" si="8"/>
        <v>0.50267264282292501</v>
      </c>
      <c r="R3" s="71">
        <f t="shared" si="9"/>
        <v>1.3209108995478258E-3</v>
      </c>
      <c r="S3" s="95">
        <v>0.61217049732791562</v>
      </c>
      <c r="T3" s="6">
        <f t="shared" si="10"/>
        <v>2.8484783093299084</v>
      </c>
      <c r="U3" s="71">
        <f t="shared" si="11"/>
        <v>7.4851617641043455E-3</v>
      </c>
      <c r="V3" s="153">
        <f>'Consumo gas natural'!G3</f>
        <v>2287.0999999999995</v>
      </c>
      <c r="W3" s="112">
        <f>V3*'Valores teóricos'!F3</f>
        <v>55.29924564215586</v>
      </c>
      <c r="X3" s="154">
        <f t="shared" si="12"/>
        <v>27.964943664236902</v>
      </c>
      <c r="Y3" s="153">
        <f>'Consumo gas natural'!H3</f>
        <v>0</v>
      </c>
      <c r="Z3" s="112">
        <f>Y3*'Valores teóricos'!F3</f>
        <v>0</v>
      </c>
      <c r="AA3" s="154">
        <f t="shared" ref="AA3:AA8" si="18">Z3*AI$2</f>
        <v>0</v>
      </c>
      <c r="AB3" s="145">
        <f>'Consumo gas natural'!K3</f>
        <v>380.54999999999995</v>
      </c>
      <c r="AC3" s="128">
        <f>AB3*'Valores teóricos'!F3</f>
        <v>9.2012277246829672</v>
      </c>
      <c r="AD3" s="146">
        <f t="shared" si="13"/>
        <v>4.6530800189870813</v>
      </c>
      <c r="AE3" s="160">
        <f>'Consumo gas natural'!O3</f>
        <v>0</v>
      </c>
      <c r="AF3" s="128">
        <f>AE3*'Valores teóricos'!F3</f>
        <v>0</v>
      </c>
      <c r="AG3" s="146">
        <f t="shared" ref="AG3:AG8" si="19">AF3*AI$2</f>
        <v>0</v>
      </c>
    </row>
    <row r="4" spans="1:36" ht="15" customHeight="1" x14ac:dyDescent="0.25">
      <c r="A4" s="35">
        <v>0.57313159101329669</v>
      </c>
      <c r="B4" s="89">
        <f t="shared" si="0"/>
        <v>0.89042018554982938</v>
      </c>
      <c r="C4" s="72">
        <f t="shared" si="1"/>
        <v>1.2005125866925028E-2</v>
      </c>
      <c r="D4" s="35">
        <f t="shared" si="2"/>
        <v>0.75455066483264566</v>
      </c>
      <c r="E4" s="89">
        <f t="shared" si="3"/>
        <v>89.691984331345893</v>
      </c>
      <c r="F4" s="72">
        <f t="shared" si="4"/>
        <v>1.5805228408841476E-2</v>
      </c>
      <c r="G4" s="135">
        <v>1</v>
      </c>
      <c r="H4" s="89">
        <f t="shared" si="14"/>
        <v>0</v>
      </c>
      <c r="I4" s="72" t="e">
        <f t="shared" si="15"/>
        <v>#DIV/0!</v>
      </c>
      <c r="J4" s="135">
        <v>1</v>
      </c>
      <c r="K4" s="89">
        <f t="shared" si="16"/>
        <v>0</v>
      </c>
      <c r="L4" s="72" t="e">
        <f t="shared" si="17"/>
        <v>#DIV/0!</v>
      </c>
      <c r="M4" s="96">
        <f t="shared" si="5"/>
        <v>0.24544933516735445</v>
      </c>
      <c r="N4" s="89">
        <f t="shared" si="6"/>
        <v>29.176089757806213</v>
      </c>
      <c r="O4" s="72">
        <f t="shared" si="7"/>
        <v>5.1413152037693127E-3</v>
      </c>
      <c r="P4" s="96">
        <v>6.4030261348005504E-2</v>
      </c>
      <c r="Q4" s="89">
        <f t="shared" si="8"/>
        <v>9.9477743129626942E-2</v>
      </c>
      <c r="R4" s="72">
        <f t="shared" si="9"/>
        <v>1.3412126618528642E-3</v>
      </c>
      <c r="S4" s="96">
        <v>0.36283814763869787</v>
      </c>
      <c r="T4" s="21">
        <f t="shared" si="10"/>
        <v>0.56370721106788602</v>
      </c>
      <c r="U4" s="72">
        <f t="shared" si="11"/>
        <v>7.6002050838328977E-3</v>
      </c>
      <c r="V4" s="153">
        <f>'Consumo gas natural'!G4</f>
        <v>5674.8300000000008</v>
      </c>
      <c r="W4" s="112">
        <f>V4*'Valores teóricos'!F4</f>
        <v>235.05553620951213</v>
      </c>
      <c r="X4" s="154">
        <f t="shared" si="12"/>
        <v>118.86807408915209</v>
      </c>
      <c r="Y4" s="153">
        <f>'Consumo gas natural'!H4</f>
        <v>0</v>
      </c>
      <c r="Z4" s="112">
        <f>Y4*'Valores teóricos'!F4</f>
        <v>0</v>
      </c>
      <c r="AA4" s="154">
        <f t="shared" si="18"/>
        <v>0</v>
      </c>
      <c r="AB4" s="145">
        <f>'Consumo gas natural'!K4</f>
        <v>74.17</v>
      </c>
      <c r="AC4" s="128">
        <f>AB4*'Valores teóricos'!F4</f>
        <v>3.0721746943361321</v>
      </c>
      <c r="AD4" s="146">
        <f t="shared" si="13"/>
        <v>1.5536051397473423</v>
      </c>
      <c r="AE4" s="160">
        <f>'Consumo gas natural'!O4</f>
        <v>0</v>
      </c>
      <c r="AF4" s="128">
        <f>AE4*'Valores teóricos'!F4</f>
        <v>0</v>
      </c>
      <c r="AG4" s="146">
        <f t="shared" si="19"/>
        <v>0</v>
      </c>
    </row>
    <row r="5" spans="1:36" ht="15" customHeight="1" x14ac:dyDescent="0.25">
      <c r="A5" s="36">
        <v>0.22342193028423332</v>
      </c>
      <c r="B5" s="90">
        <f t="shared" si="0"/>
        <v>5.4806286320767721E-2</v>
      </c>
      <c r="C5" s="73">
        <f t="shared" si="1"/>
        <v>1.0535618285422478E-3</v>
      </c>
      <c r="D5" s="36">
        <f t="shared" si="2"/>
        <v>0.55346760991343413</v>
      </c>
      <c r="E5" s="90">
        <f t="shared" si="3"/>
        <v>4.6162879476090062</v>
      </c>
      <c r="F5" s="73">
        <f t="shared" si="4"/>
        <v>2.609915447411452E-3</v>
      </c>
      <c r="G5" s="136">
        <v>1</v>
      </c>
      <c r="H5" s="90">
        <f t="shared" si="14"/>
        <v>0</v>
      </c>
      <c r="I5" s="73" t="e">
        <f t="shared" si="15"/>
        <v>#DIV/0!</v>
      </c>
      <c r="J5" s="136">
        <v>1</v>
      </c>
      <c r="K5" s="90">
        <f t="shared" si="16"/>
        <v>0</v>
      </c>
      <c r="L5" s="73" t="e">
        <f t="shared" si="17"/>
        <v>#DIV/0!</v>
      </c>
      <c r="M5" s="97">
        <f t="shared" si="5"/>
        <v>0.44653239008656587</v>
      </c>
      <c r="N5" s="90">
        <f t="shared" si="6"/>
        <v>3.7243770975072259</v>
      </c>
      <c r="O5" s="73">
        <f t="shared" si="7"/>
        <v>2.1056548961171594E-3</v>
      </c>
      <c r="P5" s="97">
        <v>0.116486710457365</v>
      </c>
      <c r="Q5" s="90">
        <f t="shared" si="8"/>
        <v>2.8574652442438595E-2</v>
      </c>
      <c r="R5" s="73">
        <f t="shared" si="9"/>
        <v>5.4930127724795461E-4</v>
      </c>
      <c r="S5" s="97">
        <v>0.66009135925840168</v>
      </c>
      <c r="T5" s="2">
        <f t="shared" si="10"/>
        <v>0.16192303050715204</v>
      </c>
      <c r="U5" s="73">
        <f t="shared" si="11"/>
        <v>3.1127072377384094E-3</v>
      </c>
      <c r="V5" s="153">
        <f>'Consumo gas natural'!G5</f>
        <v>1768.75</v>
      </c>
      <c r="W5" s="112">
        <f>V5*'Valores teóricos'!F5</f>
        <v>16.49323848768109</v>
      </c>
      <c r="X5" s="154">
        <f t="shared" si="12"/>
        <v>8.3406650451162321</v>
      </c>
      <c r="Y5" s="153">
        <f>'Consumo gas natural'!H5</f>
        <v>0</v>
      </c>
      <c r="Z5" s="112">
        <f>Y5*'Valores teóricos'!F5</f>
        <v>0</v>
      </c>
      <c r="AA5" s="154">
        <f t="shared" si="18"/>
        <v>0</v>
      </c>
      <c r="AB5" s="145">
        <f>'Consumo gas natural'!K5</f>
        <v>52.019999999999996</v>
      </c>
      <c r="AC5" s="128">
        <f>AB5*'Valores teóricos'!F5</f>
        <v>0.48507605152179234</v>
      </c>
      <c r="AD5" s="146">
        <f t="shared" si="13"/>
        <v>0.24530396927035836</v>
      </c>
      <c r="AE5" s="160">
        <f>'Consumo gas natural'!O5</f>
        <v>0</v>
      </c>
      <c r="AF5" s="128">
        <f>AE5*'Valores teóricos'!F5</f>
        <v>0</v>
      </c>
      <c r="AG5" s="146">
        <f t="shared" si="19"/>
        <v>0</v>
      </c>
    </row>
    <row r="6" spans="1:36" ht="15" customHeight="1" x14ac:dyDescent="0.25">
      <c r="A6" s="37">
        <v>0.585724101420381</v>
      </c>
      <c r="B6" s="91">
        <f t="shared" si="0"/>
        <v>0.26917719648629168</v>
      </c>
      <c r="C6" s="74">
        <f t="shared" si="1"/>
        <v>4.224375337198551E-3</v>
      </c>
      <c r="D6" s="37">
        <f t="shared" si="2"/>
        <v>0.76179135831671907</v>
      </c>
      <c r="E6" s="91">
        <f t="shared" si="3"/>
        <v>31.279650085848644</v>
      </c>
      <c r="F6" s="74">
        <f t="shared" si="4"/>
        <v>5.4942124088120286E-3</v>
      </c>
      <c r="G6" s="137">
        <v>1</v>
      </c>
      <c r="H6" s="91">
        <f t="shared" si="14"/>
        <v>0</v>
      </c>
      <c r="I6" s="74" t="e">
        <f t="shared" si="15"/>
        <v>#DIV/0!</v>
      </c>
      <c r="J6" s="137">
        <v>1</v>
      </c>
      <c r="K6" s="91">
        <f t="shared" si="16"/>
        <v>3.9950690518964023</v>
      </c>
      <c r="L6" s="74">
        <f t="shared" si="17"/>
        <v>7.2122272704067333E-3</v>
      </c>
      <c r="M6" s="98">
        <f t="shared" si="5"/>
        <v>0.23820864168328093</v>
      </c>
      <c r="N6" s="91">
        <f t="shared" si="6"/>
        <v>9.7810022100309748</v>
      </c>
      <c r="O6" s="74">
        <f t="shared" si="7"/>
        <v>1.7180148615947048E-3</v>
      </c>
      <c r="P6" s="98">
        <v>6.2141384786942852E-2</v>
      </c>
      <c r="Q6" s="91">
        <f t="shared" si="8"/>
        <v>2.8557888777603808E-2</v>
      </c>
      <c r="R6" s="74">
        <f t="shared" si="9"/>
        <v>4.4817778998122737E-4</v>
      </c>
      <c r="S6" s="98">
        <v>0.35213451379267618</v>
      </c>
      <c r="T6" s="3">
        <f t="shared" si="10"/>
        <v>0.16182803640642157</v>
      </c>
      <c r="U6" s="74">
        <f t="shared" si="11"/>
        <v>2.539674143226955E-3</v>
      </c>
      <c r="V6" s="153">
        <f>'Consumo gas natural'!G6</f>
        <v>5693.2000000000007</v>
      </c>
      <c r="W6" s="112">
        <f>V6*'Valores teóricos'!F6</f>
        <v>81.195339593721229</v>
      </c>
      <c r="X6" s="154">
        <f t="shared" si="12"/>
        <v>41.060652295879621</v>
      </c>
      <c r="Y6" s="153">
        <f>'Consumo gas natural'!H6</f>
        <v>0</v>
      </c>
      <c r="Z6" s="112">
        <f>Y6*'Valores teóricos'!F6</f>
        <v>0</v>
      </c>
      <c r="AA6" s="154">
        <f t="shared" si="18"/>
        <v>0</v>
      </c>
      <c r="AB6" s="145">
        <f>'Consumo gas natural'!K6</f>
        <v>63.72</v>
      </c>
      <c r="AC6" s="128">
        <f>AB6*'Valores teóricos'!F6</f>
        <v>0.90876256567693314</v>
      </c>
      <c r="AD6" s="146">
        <f t="shared" si="13"/>
        <v>0.45956312167031704</v>
      </c>
      <c r="AE6" s="160">
        <f>'Consumo gas natural'!O6</f>
        <v>553.93000000000006</v>
      </c>
      <c r="AF6" s="128">
        <f>AE6*'Valores teóricos'!F6</f>
        <v>7.9000446956281172</v>
      </c>
      <c r="AG6" s="146">
        <f t="shared" si="19"/>
        <v>3.9950690518964023</v>
      </c>
    </row>
    <row r="7" spans="1:36" ht="15" customHeight="1" x14ac:dyDescent="0.25">
      <c r="A7" s="38">
        <v>3.8428332440942056E-2</v>
      </c>
      <c r="B7" s="92">
        <f t="shared" si="0"/>
        <v>5.018270954708734E-2</v>
      </c>
      <c r="C7" s="75">
        <f t="shared" si="1"/>
        <v>4.0223396559063273E-4</v>
      </c>
      <c r="D7" s="38">
        <f t="shared" si="2"/>
        <v>0.44709629115354171</v>
      </c>
      <c r="E7" s="92">
        <f t="shared" si="3"/>
        <v>23.113630926615578</v>
      </c>
      <c r="F7" s="75">
        <f t="shared" si="4"/>
        <v>4.6798105139725533E-3</v>
      </c>
      <c r="G7" s="138">
        <v>1</v>
      </c>
      <c r="H7" s="92">
        <f t="shared" si="14"/>
        <v>0</v>
      </c>
      <c r="I7" s="75" t="e">
        <f t="shared" si="15"/>
        <v>#DIV/0!</v>
      </c>
      <c r="J7" s="138">
        <v>1</v>
      </c>
      <c r="K7" s="92">
        <f t="shared" si="16"/>
        <v>0</v>
      </c>
      <c r="L7" s="75" t="e">
        <f t="shared" si="17"/>
        <v>#DIV/0!</v>
      </c>
      <c r="M7" s="99">
        <f t="shared" si="5"/>
        <v>0.55290370884645834</v>
      </c>
      <c r="N7" s="92">
        <f t="shared" si="6"/>
        <v>28.583579235832183</v>
      </c>
      <c r="O7" s="75">
        <f t="shared" si="7"/>
        <v>5.7873094478108336E-3</v>
      </c>
      <c r="P7" s="99">
        <v>0.1442357501338587</v>
      </c>
      <c r="Q7" s="92">
        <f t="shared" si="8"/>
        <v>0.18835427653275122</v>
      </c>
      <c r="R7" s="75">
        <f t="shared" si="9"/>
        <v>1.5097328994289133E-3</v>
      </c>
      <c r="S7" s="99">
        <v>0.81733591742519929</v>
      </c>
      <c r="T7" s="4">
        <f t="shared" si="10"/>
        <v>1.0673409003522569</v>
      </c>
      <c r="U7" s="75">
        <f t="shared" si="11"/>
        <v>8.5551530967638411E-3</v>
      </c>
      <c r="V7" s="153">
        <f>'Consumo gas natural'!G7</f>
        <v>4939.0099999999993</v>
      </c>
      <c r="W7" s="112">
        <f>V7*'Valores teóricos'!F7</f>
        <v>102.22858869704665</v>
      </c>
      <c r="X7" s="154">
        <f t="shared" si="12"/>
        <v>51.69721016244776</v>
      </c>
      <c r="Y7" s="153">
        <f>'Consumo gas natural'!H7</f>
        <v>0</v>
      </c>
      <c r="Z7" s="112">
        <f>Y7*'Valores teóricos'!F7</f>
        <v>0</v>
      </c>
      <c r="AA7" s="154">
        <f t="shared" si="18"/>
        <v>0</v>
      </c>
      <c r="AB7" s="145">
        <f>'Consumo gas natural'!K7</f>
        <v>124.76</v>
      </c>
      <c r="AC7" s="128">
        <f>AB7*'Valores teóricos'!F7</f>
        <v>2.5823067225706251</v>
      </c>
      <c r="AD7" s="146">
        <f t="shared" si="13"/>
        <v>1.3058778864320955</v>
      </c>
      <c r="AE7" s="160">
        <f>'Consumo gas natural'!O7</f>
        <v>0</v>
      </c>
      <c r="AF7" s="128">
        <f>AE7*'Valores teóricos'!F7</f>
        <v>0</v>
      </c>
      <c r="AG7" s="146">
        <f t="shared" si="19"/>
        <v>0</v>
      </c>
    </row>
    <row r="8" spans="1:36" x14ac:dyDescent="0.25">
      <c r="A8" s="39">
        <v>4.6858983745790013E-2</v>
      </c>
      <c r="B8" s="93">
        <f t="shared" si="0"/>
        <v>4.1840114828881128E-2</v>
      </c>
      <c r="C8" s="76">
        <f t="shared" si="1"/>
        <v>3.5421702361057512E-4</v>
      </c>
      <c r="D8" s="39">
        <f t="shared" si="2"/>
        <v>0.45194391565382924</v>
      </c>
      <c r="E8" s="93">
        <f t="shared" si="3"/>
        <v>9.6576520353620801</v>
      </c>
      <c r="F8" s="76">
        <f t="shared" si="4"/>
        <v>3.4163401731090877E-3</v>
      </c>
      <c r="G8" s="139">
        <v>1</v>
      </c>
      <c r="H8" s="93">
        <f t="shared" si="14"/>
        <v>0</v>
      </c>
      <c r="I8" s="76" t="e">
        <f t="shared" si="15"/>
        <v>#DIV/0!</v>
      </c>
      <c r="J8" s="139">
        <v>1</v>
      </c>
      <c r="K8" s="93">
        <f t="shared" si="16"/>
        <v>19.084215081773099</v>
      </c>
      <c r="L8" s="76">
        <f t="shared" si="17"/>
        <v>7.5592126694894292E-3</v>
      </c>
      <c r="M8" s="100">
        <f t="shared" si="5"/>
        <v>0.5480560843461707</v>
      </c>
      <c r="N8" s="93">
        <f t="shared" si="6"/>
        <v>11.711486260017585</v>
      </c>
      <c r="O8" s="76">
        <f t="shared" si="7"/>
        <v>4.1428724963803402E-3</v>
      </c>
      <c r="P8" s="100">
        <v>0.14297115243813149</v>
      </c>
      <c r="Q8" s="93">
        <f t="shared" si="8"/>
        <v>0.1276581128536815</v>
      </c>
      <c r="R8" s="76">
        <f t="shared" si="9"/>
        <v>1.0807493468818279E-3</v>
      </c>
      <c r="S8" s="100">
        <v>0.81016986381607847</v>
      </c>
      <c r="T8" s="7">
        <f t="shared" si="10"/>
        <v>0.72339597283752866</v>
      </c>
      <c r="U8" s="76">
        <f t="shared" si="11"/>
        <v>6.1242462989970258E-3</v>
      </c>
      <c r="V8" s="153">
        <f>'Consumo gas natural'!G8</f>
        <v>2826.9</v>
      </c>
      <c r="W8" s="112">
        <f>V8*'Valores teóricos'!F8</f>
        <v>42.256377911771693</v>
      </c>
      <c r="X8" s="154">
        <f t="shared" si="12"/>
        <v>21.369138295379667</v>
      </c>
      <c r="Y8" s="153">
        <f>'Consumo gas natural'!H8</f>
        <v>0</v>
      </c>
      <c r="Z8" s="112">
        <f>Y8*'Valores teóricos'!F8</f>
        <v>0</v>
      </c>
      <c r="AA8" s="154">
        <f t="shared" si="18"/>
        <v>0</v>
      </c>
      <c r="AB8" s="145">
        <f>'Consumo gas natural'!K8</f>
        <v>118.11999999999999</v>
      </c>
      <c r="AC8" s="128">
        <f>AB8*'Valores teóricos'!F8</f>
        <v>1.7656526084893247</v>
      </c>
      <c r="AD8" s="146">
        <f t="shared" si="13"/>
        <v>0.89289420052009127</v>
      </c>
      <c r="AE8" s="160">
        <f>'Consumo gas natural'!O8</f>
        <v>2524.63</v>
      </c>
      <c r="AF8" s="128">
        <f>AE8*'Valores teóricos'!F8</f>
        <v>37.738059134527639</v>
      </c>
      <c r="AG8" s="146">
        <f t="shared" si="19"/>
        <v>19.084215081773099</v>
      </c>
    </row>
    <row r="9" spans="1:36" ht="15.75" thickBot="1" x14ac:dyDescent="0.3">
      <c r="A9" s="8"/>
      <c r="B9" s="67"/>
      <c r="C9" s="77"/>
      <c r="D9" s="8"/>
      <c r="E9" s="67"/>
      <c r="F9" s="77"/>
      <c r="G9" s="101"/>
      <c r="H9" s="67"/>
      <c r="I9" s="77"/>
      <c r="J9" s="101"/>
      <c r="K9" s="67"/>
      <c r="L9" s="77"/>
      <c r="M9" s="101"/>
      <c r="N9" s="67"/>
      <c r="O9" s="77"/>
      <c r="P9" s="101"/>
      <c r="Q9" s="8"/>
      <c r="R9" s="77"/>
      <c r="S9" s="101"/>
      <c r="T9" s="8">
        <f>SUM(T2:T8)</f>
        <v>7.8487709156159484</v>
      </c>
      <c r="U9" s="77"/>
      <c r="V9" s="155"/>
      <c r="W9" s="156">
        <f>SUM(W2:W8)</f>
        <v>669.21230582747751</v>
      </c>
      <c r="X9" s="157">
        <f>SUM(X2:X8)</f>
        <v>338.42205647762057</v>
      </c>
      <c r="Y9" s="156"/>
      <c r="Z9" s="166">
        <f>SUM(Z2:Z8)</f>
        <v>0</v>
      </c>
      <c r="AA9" s="167">
        <f>SUM(AA2:AA8)</f>
        <v>0</v>
      </c>
      <c r="AB9" s="147"/>
      <c r="AC9" s="148">
        <f>SUM(AC2:AC8)</f>
        <v>24.362307312967726</v>
      </c>
      <c r="AD9" s="149">
        <f>SUM(AD2:AD8)</f>
        <v>12.320069534883599</v>
      </c>
      <c r="AE9" s="147"/>
      <c r="AF9" s="148">
        <f>SUM(AF2:AF8)</f>
        <v>45.638103830155757</v>
      </c>
      <c r="AG9" s="161">
        <f>SUM(AG2:AG8)</f>
        <v>23.0792841336695</v>
      </c>
    </row>
    <row r="10" spans="1:36" x14ac:dyDescent="0.25">
      <c r="U10" s="129"/>
      <c r="Y10" s="129"/>
      <c r="Z10" s="129"/>
      <c r="AA10" s="129"/>
    </row>
    <row r="11" spans="1:36" x14ac:dyDescent="0.25">
      <c r="U11" s="129"/>
      <c r="Y11" s="129"/>
      <c r="Z11" s="129"/>
      <c r="AA11" s="129"/>
    </row>
    <row r="12" spans="1:36" x14ac:dyDescent="0.25">
      <c r="U12" s="129"/>
      <c r="Y12" s="129"/>
      <c r="Z12" s="129"/>
      <c r="AA12" s="129"/>
    </row>
    <row r="13" spans="1:36" x14ac:dyDescent="0.25">
      <c r="U13" s="129"/>
      <c r="Y13" s="129"/>
      <c r="Z13" s="129"/>
      <c r="AA13" s="129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807-C353-4D19-AD71-36B9BC673FC0}">
  <sheetPr>
    <tabColor rgb="FF92D050"/>
  </sheetPr>
  <dimension ref="A1:AD9"/>
  <sheetViews>
    <sheetView zoomScale="70" zoomScaleNormal="70" workbookViewId="0">
      <selection activeCell="D6" sqref="D6"/>
    </sheetView>
  </sheetViews>
  <sheetFormatPr baseColWidth="10" defaultRowHeight="15" x14ac:dyDescent="0.25"/>
  <cols>
    <col min="1" max="2" width="13" customWidth="1"/>
    <col min="4" max="4" width="12.28515625" bestFit="1" customWidth="1"/>
  </cols>
  <sheetData>
    <row r="1" spans="1:30" ht="107.25" x14ac:dyDescent="0.25">
      <c r="A1" s="28" t="s">
        <v>57</v>
      </c>
      <c r="B1" s="69" t="s">
        <v>59</v>
      </c>
      <c r="C1" s="68" t="s">
        <v>50</v>
      </c>
      <c r="D1" s="69" t="s">
        <v>51</v>
      </c>
      <c r="E1" s="68" t="s">
        <v>53</v>
      </c>
      <c r="F1" s="102" t="s">
        <v>52</v>
      </c>
      <c r="G1" s="164" t="s">
        <v>97</v>
      </c>
      <c r="H1" s="152" t="s">
        <v>96</v>
      </c>
      <c r="I1" s="111" t="s">
        <v>78</v>
      </c>
      <c r="J1" s="111" t="s">
        <v>79</v>
      </c>
      <c r="K1" s="64" t="s">
        <v>98</v>
      </c>
      <c r="L1" s="111" t="s">
        <v>75</v>
      </c>
      <c r="M1" s="111" t="s">
        <v>76</v>
      </c>
      <c r="N1" s="111" t="s">
        <v>77</v>
      </c>
      <c r="O1" s="64" t="s">
        <v>99</v>
      </c>
      <c r="P1" s="26" t="s">
        <v>100</v>
      </c>
      <c r="Q1" s="26" t="s">
        <v>102</v>
      </c>
      <c r="R1" s="26" t="s">
        <v>103</v>
      </c>
      <c r="S1" s="26" t="s">
        <v>104</v>
      </c>
      <c r="T1" s="26" t="s">
        <v>105</v>
      </c>
      <c r="U1" s="26" t="s">
        <v>106</v>
      </c>
      <c r="V1" s="26" t="s">
        <v>107</v>
      </c>
      <c r="W1" s="26" t="s">
        <v>108</v>
      </c>
      <c r="X1" s="26" t="s">
        <v>109</v>
      </c>
      <c r="Y1" s="26" t="s">
        <v>110</v>
      </c>
      <c r="Z1" s="26" t="s">
        <v>111</v>
      </c>
      <c r="AA1" s="26" t="s">
        <v>72</v>
      </c>
      <c r="AB1" s="26" t="s">
        <v>73</v>
      </c>
      <c r="AC1" s="26" t="s">
        <v>74</v>
      </c>
      <c r="AD1" s="162" t="s">
        <v>71</v>
      </c>
    </row>
    <row r="2" spans="1:30" ht="15" customHeight="1" x14ac:dyDescent="0.25">
      <c r="A2" s="94">
        <f>'Valores teóricos'!O2</f>
        <v>0.36704040186950204</v>
      </c>
      <c r="B2" s="70">
        <f>L2/(G2+H2)</f>
        <v>1.64868879199681E-2</v>
      </c>
      <c r="C2" s="78">
        <v>0.41</v>
      </c>
      <c r="D2" s="70">
        <f>M2/I2</f>
        <v>2.2955632653259687E-3</v>
      </c>
      <c r="E2" s="78">
        <v>0</v>
      </c>
      <c r="F2" s="103">
        <f>N2/J2</f>
        <v>0</v>
      </c>
      <c r="G2" s="153">
        <f>P2+Q2+R2+S2+T2+U2+Z2</f>
        <v>7576.3899999999994</v>
      </c>
      <c r="H2" s="154"/>
      <c r="I2" s="112">
        <f>P2+Q2+R2+S2+T2+U2+V2+W2+X2+Y2+Z2</f>
        <v>7928.2099999999991</v>
      </c>
      <c r="J2" s="112">
        <f>P2+Q2+R2+S2+T2+U2+V2+Z2</f>
        <v>7928.2099999999991</v>
      </c>
      <c r="K2" s="22">
        <f>V2</f>
        <v>351.82</v>
      </c>
      <c r="L2" s="23">
        <f>A2*'Valores reales'!B$4</f>
        <v>124.91109276796711</v>
      </c>
      <c r="M2" s="23">
        <f>C2*'Valores reales'!B$5</f>
        <v>18.199707635789995</v>
      </c>
      <c r="N2" s="23">
        <f>E2*'Valores reales'!B$6</f>
        <v>0</v>
      </c>
      <c r="O2" s="22">
        <f>W2+X2+Y2</f>
        <v>0</v>
      </c>
      <c r="P2" s="9">
        <v>1625.81</v>
      </c>
      <c r="Q2" s="9">
        <v>814.9</v>
      </c>
      <c r="R2" s="9">
        <v>1121.05</v>
      </c>
      <c r="S2" s="9">
        <v>1191.74</v>
      </c>
      <c r="T2" s="9">
        <v>593.61</v>
      </c>
      <c r="U2" s="9">
        <v>2229.2799999999997</v>
      </c>
      <c r="V2" s="9">
        <v>351.82</v>
      </c>
      <c r="W2" s="9">
        <v>0</v>
      </c>
      <c r="X2" s="9">
        <v>0</v>
      </c>
      <c r="Y2" s="9">
        <v>0</v>
      </c>
      <c r="Z2" s="9">
        <v>0</v>
      </c>
      <c r="AA2" s="9"/>
      <c r="AB2" s="9"/>
      <c r="AC2" s="141"/>
      <c r="AD2" s="5">
        <f>SUM(P2:AC2)</f>
        <v>7928.2099999999991</v>
      </c>
    </row>
    <row r="3" spans="1:30" ht="15" customHeight="1" x14ac:dyDescent="0.25">
      <c r="A3" s="95">
        <f>'Valores teóricos'!O3</f>
        <v>0.11467394294606335</v>
      </c>
      <c r="B3" s="71">
        <f t="shared" ref="B3:B8" si="0">L3/(G3+H3)</f>
        <v>1.7063445420610109E-2</v>
      </c>
      <c r="C3" s="79">
        <v>0.21</v>
      </c>
      <c r="D3" s="71">
        <f t="shared" ref="D3:D8" si="1">M3/I3</f>
        <v>3.4943869967911829E-3</v>
      </c>
      <c r="E3" s="79">
        <v>0</v>
      </c>
      <c r="F3" s="104">
        <f t="shared" ref="F3:F8" si="2">N3/J3</f>
        <v>0</v>
      </c>
      <c r="G3" s="153">
        <f t="shared" ref="G3:G8" si="3">P3+Q3+R3+S3+T3+U3+Z3</f>
        <v>2287.0999999999995</v>
      </c>
      <c r="H3" s="154"/>
      <c r="I3" s="112">
        <f t="shared" ref="I3:I8" si="4">P3+Q3+R3+S3+T3+U3+V3+W3+X3+Y3+Z3</f>
        <v>2667.6499999999996</v>
      </c>
      <c r="J3" s="112">
        <f t="shared" ref="J3:J8" si="5">P3+Q3+R3+S3+T3+U3+V3+Z3</f>
        <v>2667.6499999999996</v>
      </c>
      <c r="K3" s="22">
        <f t="shared" ref="K3:K8" si="6">V3</f>
        <v>380.54999999999995</v>
      </c>
      <c r="L3" s="23">
        <f>A3*'Valores reales'!B$4</f>
        <v>39.025806021477372</v>
      </c>
      <c r="M3" s="23">
        <f>C3*'Valores reales'!B$5</f>
        <v>9.321801471989998</v>
      </c>
      <c r="N3" s="23">
        <f>E3*'Valores reales'!B$6</f>
        <v>0</v>
      </c>
      <c r="O3" s="22">
        <f t="shared" ref="O3:O8" si="7">W3+X3+Y3</f>
        <v>0</v>
      </c>
      <c r="P3" s="9">
        <v>1732.87</v>
      </c>
      <c r="Q3" s="9">
        <v>0</v>
      </c>
      <c r="R3" s="9">
        <v>0</v>
      </c>
      <c r="S3" s="9">
        <v>439.99</v>
      </c>
      <c r="T3" s="9">
        <v>114.24</v>
      </c>
      <c r="U3" s="9">
        <v>0</v>
      </c>
      <c r="V3" s="9">
        <v>380.54999999999995</v>
      </c>
      <c r="W3" s="9">
        <v>0</v>
      </c>
      <c r="X3" s="9">
        <v>0</v>
      </c>
      <c r="Y3" s="9">
        <v>0</v>
      </c>
      <c r="Z3" s="9">
        <v>0</v>
      </c>
      <c r="AA3" s="9"/>
      <c r="AB3" s="9"/>
      <c r="AC3" s="141"/>
      <c r="AD3" s="6">
        <f t="shared" ref="AD3:AD8" si="8">SUM(P3:AC3)</f>
        <v>2667.6499999999996</v>
      </c>
    </row>
    <row r="4" spans="1:30" ht="15" customHeight="1" x14ac:dyDescent="0.25">
      <c r="A4" s="96">
        <f>'Valores teóricos'!O4</f>
        <v>7.076674846669688E-2</v>
      </c>
      <c r="B4" s="72">
        <f t="shared" si="0"/>
        <v>4.2438841649016104E-3</v>
      </c>
      <c r="C4" s="80">
        <v>0.01</v>
      </c>
      <c r="D4" s="72">
        <f t="shared" si="1"/>
        <v>7.7212612313445802E-5</v>
      </c>
      <c r="E4" s="80">
        <v>0</v>
      </c>
      <c r="F4" s="105">
        <f t="shared" si="2"/>
        <v>0</v>
      </c>
      <c r="G4" s="153">
        <f t="shared" si="3"/>
        <v>5674.8300000000008</v>
      </c>
      <c r="H4" s="154"/>
      <c r="I4" s="112">
        <f t="shared" si="4"/>
        <v>5749.0000000000009</v>
      </c>
      <c r="J4" s="112">
        <f t="shared" si="5"/>
        <v>5749.0000000000009</v>
      </c>
      <c r="K4" s="22">
        <f t="shared" si="6"/>
        <v>74.17</v>
      </c>
      <c r="L4" s="23">
        <f>A4*'Valores reales'!B$4</f>
        <v>24.083321175508608</v>
      </c>
      <c r="M4" s="23">
        <f>C4*'Valores reales'!B$5</f>
        <v>0.44389530818999995</v>
      </c>
      <c r="N4" s="23">
        <f>E4*'Valores reales'!B$6</f>
        <v>0</v>
      </c>
      <c r="O4" s="22">
        <f t="shared" si="7"/>
        <v>0</v>
      </c>
      <c r="P4" s="9">
        <v>1609.88</v>
      </c>
      <c r="Q4" s="9">
        <v>2181.37</v>
      </c>
      <c r="R4" s="9">
        <v>131.15</v>
      </c>
      <c r="S4" s="9">
        <v>109.68</v>
      </c>
      <c r="T4" s="9">
        <v>1016.05</v>
      </c>
      <c r="U4" s="9">
        <v>262.60000000000002</v>
      </c>
      <c r="V4" s="9">
        <v>74.17</v>
      </c>
      <c r="W4" s="9">
        <v>0</v>
      </c>
      <c r="X4" s="9">
        <v>0</v>
      </c>
      <c r="Y4" s="9">
        <v>0</v>
      </c>
      <c r="Z4" s="9">
        <v>364.1</v>
      </c>
      <c r="AA4" s="9"/>
      <c r="AB4" s="9"/>
      <c r="AC4" s="141"/>
      <c r="AD4" s="21">
        <f t="shared" si="8"/>
        <v>5749.0000000000009</v>
      </c>
    </row>
    <row r="5" spans="1:30" ht="15" customHeight="1" x14ac:dyDescent="0.25">
      <c r="A5" s="97">
        <f>'Valores teóricos'!O5</f>
        <v>2.830616539725753E-2</v>
      </c>
      <c r="B5" s="73">
        <f t="shared" si="0"/>
        <v>5.4463020455487983E-3</v>
      </c>
      <c r="C5" s="81">
        <v>5.0000000000000001E-3</v>
      </c>
      <c r="D5" s="73">
        <f t="shared" si="1"/>
        <v>1.2189768839282281E-4</v>
      </c>
      <c r="E5" s="81">
        <v>0</v>
      </c>
      <c r="F5" s="106">
        <f t="shared" si="2"/>
        <v>0</v>
      </c>
      <c r="G5" s="153">
        <f t="shared" si="3"/>
        <v>1768.75</v>
      </c>
      <c r="H5" s="154"/>
      <c r="I5" s="112">
        <f t="shared" si="4"/>
        <v>1820.77</v>
      </c>
      <c r="J5" s="112">
        <f t="shared" si="5"/>
        <v>1820.77</v>
      </c>
      <c r="K5" s="22">
        <f t="shared" si="6"/>
        <v>52.019999999999996</v>
      </c>
      <c r="L5" s="23">
        <f>A5*'Valores reales'!B$4</f>
        <v>9.6331467430644366</v>
      </c>
      <c r="M5" s="23">
        <f>C5*'Valores reales'!B$5</f>
        <v>0.22194765409499997</v>
      </c>
      <c r="N5" s="23">
        <f>E5*'Valores reales'!B$6</f>
        <v>0</v>
      </c>
      <c r="O5" s="22">
        <f t="shared" si="7"/>
        <v>0</v>
      </c>
      <c r="P5" s="9">
        <v>0</v>
      </c>
      <c r="Q5" s="9">
        <v>959.84</v>
      </c>
      <c r="R5" s="9">
        <v>539.84</v>
      </c>
      <c r="S5" s="9">
        <v>141.28</v>
      </c>
      <c r="T5" s="9">
        <v>0</v>
      </c>
      <c r="U5" s="9">
        <v>0</v>
      </c>
      <c r="V5" s="9">
        <v>52.019999999999996</v>
      </c>
      <c r="W5" s="9">
        <v>0</v>
      </c>
      <c r="X5" s="9">
        <v>0</v>
      </c>
      <c r="Y5" s="9">
        <v>0</v>
      </c>
      <c r="Z5" s="9">
        <v>127.79</v>
      </c>
      <c r="AA5" s="9"/>
      <c r="AB5" s="9"/>
      <c r="AC5" s="141"/>
      <c r="AD5" s="2">
        <f t="shared" si="8"/>
        <v>1820.77</v>
      </c>
    </row>
    <row r="6" spans="1:30" ht="15" customHeight="1" x14ac:dyDescent="0.25">
      <c r="A6" s="98">
        <f>'Valores teóricos'!O6</f>
        <v>9.7472140553575531E-2</v>
      </c>
      <c r="B6" s="74">
        <f t="shared" si="0"/>
        <v>5.8265462600545284E-3</v>
      </c>
      <c r="C6" s="82">
        <v>0.15</v>
      </c>
      <c r="D6" s="74">
        <f t="shared" si="1"/>
        <v>1.0550765147087947E-3</v>
      </c>
      <c r="E6" s="82">
        <v>1</v>
      </c>
      <c r="F6" s="107">
        <f t="shared" si="2"/>
        <v>1.8848228219603535E-2</v>
      </c>
      <c r="G6" s="153">
        <f t="shared" si="3"/>
        <v>5693.2000000000007</v>
      </c>
      <c r="H6" s="154"/>
      <c r="I6" s="112">
        <f t="shared" si="4"/>
        <v>6310.8500000000013</v>
      </c>
      <c r="J6" s="112">
        <f t="shared" si="5"/>
        <v>5756.920000000001</v>
      </c>
      <c r="K6" s="22">
        <f t="shared" si="6"/>
        <v>63.72</v>
      </c>
      <c r="L6" s="23">
        <f>A6*'Valores reales'!B$4</f>
        <v>33.171693167742447</v>
      </c>
      <c r="M6" s="23">
        <f>C6*'Valores reales'!B$5</f>
        <v>6.6584296228499991</v>
      </c>
      <c r="N6" s="23">
        <f>E6*'Valores reales'!B$6</f>
        <v>108.507742002</v>
      </c>
      <c r="O6" s="22">
        <f t="shared" si="7"/>
        <v>553.93000000000006</v>
      </c>
      <c r="P6" s="9">
        <v>1583.71</v>
      </c>
      <c r="Q6" s="9">
        <v>2680.13</v>
      </c>
      <c r="R6" s="9">
        <v>424.84000000000003</v>
      </c>
      <c r="S6" s="9">
        <v>520.5</v>
      </c>
      <c r="T6" s="9">
        <v>32.590000000000003</v>
      </c>
      <c r="U6" s="9">
        <v>339.72</v>
      </c>
      <c r="V6" s="9">
        <v>63.72</v>
      </c>
      <c r="W6" s="9">
        <v>0</v>
      </c>
      <c r="X6" s="9">
        <v>347.16</v>
      </c>
      <c r="Y6" s="9">
        <v>206.77</v>
      </c>
      <c r="Z6" s="9">
        <v>111.71</v>
      </c>
      <c r="AA6" s="9"/>
      <c r="AB6" s="9"/>
      <c r="AC6" s="141"/>
      <c r="AD6" s="3">
        <f t="shared" si="8"/>
        <v>6310.8500000000013</v>
      </c>
    </row>
    <row r="7" spans="1:30" ht="15" customHeight="1" x14ac:dyDescent="0.25">
      <c r="A7" s="99">
        <f>'Valores teóricos'!O7</f>
        <v>0.18886646824206102</v>
      </c>
      <c r="B7" s="75">
        <f t="shared" si="0"/>
        <v>1.3013738920165042E-2</v>
      </c>
      <c r="C7" s="83">
        <v>0.2</v>
      </c>
      <c r="D7" s="75">
        <f t="shared" si="1"/>
        <v>1.7532206565069107E-3</v>
      </c>
      <c r="E7" s="83">
        <v>0</v>
      </c>
      <c r="F7" s="108">
        <f t="shared" si="2"/>
        <v>0</v>
      </c>
      <c r="G7" s="153">
        <f t="shared" si="3"/>
        <v>4939.0099999999993</v>
      </c>
      <c r="H7" s="154"/>
      <c r="I7" s="112">
        <f t="shared" si="4"/>
        <v>5063.7699999999995</v>
      </c>
      <c r="J7" s="112">
        <f t="shared" si="5"/>
        <v>5063.7699999999995</v>
      </c>
      <c r="K7" s="22">
        <f t="shared" si="6"/>
        <v>124.76</v>
      </c>
      <c r="L7" s="23">
        <f>A7*'Valores reales'!B$4</f>
        <v>64.274986664084338</v>
      </c>
      <c r="M7" s="23">
        <f>C7*'Valores reales'!B$5</f>
        <v>8.8779061637999988</v>
      </c>
      <c r="N7" s="23">
        <f>E7*'Valores reales'!B$6</f>
        <v>0</v>
      </c>
      <c r="O7" s="22">
        <f t="shared" si="7"/>
        <v>0</v>
      </c>
      <c r="P7" s="9">
        <v>907.72</v>
      </c>
      <c r="Q7" s="9">
        <v>1832.85</v>
      </c>
      <c r="R7" s="9">
        <v>189.83</v>
      </c>
      <c r="S7" s="9">
        <v>817.93</v>
      </c>
      <c r="T7" s="9">
        <v>263.03999999999996</v>
      </c>
      <c r="U7" s="9">
        <v>564.32999999999993</v>
      </c>
      <c r="V7" s="9">
        <v>124.76</v>
      </c>
      <c r="W7" s="9">
        <v>0</v>
      </c>
      <c r="X7" s="9">
        <v>0</v>
      </c>
      <c r="Y7" s="9">
        <v>0</v>
      </c>
      <c r="Z7" s="9">
        <v>363.31</v>
      </c>
      <c r="AA7" s="9"/>
      <c r="AB7" s="9"/>
      <c r="AC7" s="141"/>
      <c r="AD7" s="4">
        <f t="shared" si="8"/>
        <v>5063.7699999999995</v>
      </c>
    </row>
    <row r="8" spans="1:30" x14ac:dyDescent="0.25">
      <c r="A8" s="100">
        <f>'Valores teóricos'!O8</f>
        <v>0.13287413252484356</v>
      </c>
      <c r="B8" s="76">
        <f t="shared" si="0"/>
        <v>1.5996211305371839E-2</v>
      </c>
      <c r="C8" s="84">
        <v>1.4999999999999999E-2</v>
      </c>
      <c r="D8" s="76">
        <f t="shared" si="1"/>
        <v>1.2173410771895823E-4</v>
      </c>
      <c r="E8" s="84">
        <v>0</v>
      </c>
      <c r="F8" s="109">
        <f t="shared" si="2"/>
        <v>0</v>
      </c>
      <c r="G8" s="153">
        <f t="shared" si="3"/>
        <v>2826.9</v>
      </c>
      <c r="H8" s="154"/>
      <c r="I8" s="112">
        <f t="shared" si="4"/>
        <v>5469.65</v>
      </c>
      <c r="J8" s="112">
        <f t="shared" si="5"/>
        <v>2945.02</v>
      </c>
      <c r="K8" s="22">
        <f t="shared" si="6"/>
        <v>118.11999999999999</v>
      </c>
      <c r="L8" s="23">
        <f>A8*'Valores reales'!B$4</f>
        <v>45.219689739155655</v>
      </c>
      <c r="M8" s="23">
        <f>C8*'Valores reales'!B$5</f>
        <v>0.66584296228499984</v>
      </c>
      <c r="N8" s="23">
        <f>E8*'Valores reales'!B$6</f>
        <v>0</v>
      </c>
      <c r="O8" s="22">
        <f t="shared" si="7"/>
        <v>2524.63</v>
      </c>
      <c r="P8" s="9">
        <v>838.08</v>
      </c>
      <c r="Q8" s="9">
        <v>1073.2</v>
      </c>
      <c r="R8" s="9">
        <v>383.37</v>
      </c>
      <c r="S8" s="9">
        <v>50.120000000000005</v>
      </c>
      <c r="T8" s="9">
        <v>121.07</v>
      </c>
      <c r="U8" s="9">
        <v>361.05999999999995</v>
      </c>
      <c r="V8" s="9">
        <v>118.11999999999999</v>
      </c>
      <c r="W8" s="9">
        <v>2524.63</v>
      </c>
      <c r="X8" s="9">
        <v>0</v>
      </c>
      <c r="Y8" s="9">
        <v>0</v>
      </c>
      <c r="Z8" s="9">
        <v>0</v>
      </c>
      <c r="AA8" s="9"/>
      <c r="AB8" s="9"/>
      <c r="AC8" s="141"/>
      <c r="AD8" s="7">
        <f t="shared" si="8"/>
        <v>5469.65</v>
      </c>
    </row>
    <row r="9" spans="1:30" ht="15.75" thickBot="1" x14ac:dyDescent="0.3">
      <c r="A9" s="67">
        <f>SUM(A2:A8)</f>
        <v>0.99999999999999989</v>
      </c>
      <c r="B9" s="77"/>
      <c r="C9" s="85">
        <f>SUM(C2:C8)</f>
        <v>1</v>
      </c>
      <c r="D9" s="77"/>
      <c r="E9" s="85">
        <f>SUM(E2:E8)</f>
        <v>1</v>
      </c>
      <c r="F9" s="110"/>
      <c r="G9" s="155">
        <f>SUM(G2:G8)</f>
        <v>30766.18</v>
      </c>
      <c r="H9" s="157"/>
      <c r="I9" s="113"/>
      <c r="J9" s="113"/>
      <c r="K9" s="22">
        <f>SUM(K2:K8)</f>
        <v>1165.1599999999999</v>
      </c>
      <c r="L9" s="23">
        <f>SUM(L2:L8)</f>
        <v>340.31973627899993</v>
      </c>
      <c r="M9" s="23">
        <f>SUM(M2:M8)</f>
        <v>44.389530818999987</v>
      </c>
      <c r="N9" s="23">
        <f>SUM(N2:N8)</f>
        <v>108.507742002</v>
      </c>
      <c r="O9" s="22">
        <f>SUM(O2:O8)</f>
        <v>3078.5600000000004</v>
      </c>
      <c r="P9" s="9" t="s">
        <v>101</v>
      </c>
      <c r="Q9" s="9" t="s">
        <v>101</v>
      </c>
      <c r="R9" s="9" t="s">
        <v>101</v>
      </c>
      <c r="S9" s="9" t="s">
        <v>101</v>
      </c>
      <c r="T9" s="9" t="s">
        <v>101</v>
      </c>
      <c r="U9" s="9" t="s">
        <v>101</v>
      </c>
      <c r="V9" s="9" t="s">
        <v>112</v>
      </c>
      <c r="W9" s="9" t="s">
        <v>113</v>
      </c>
      <c r="X9" s="9" t="s">
        <v>113</v>
      </c>
      <c r="Y9" s="9" t="s">
        <v>113</v>
      </c>
      <c r="Z9" s="9" t="s">
        <v>101</v>
      </c>
      <c r="AA9" s="9"/>
      <c r="AB9" s="9"/>
      <c r="AC9" s="9"/>
      <c r="AD9" s="8">
        <f>SUM(AD2:AD8)</f>
        <v>35009.9</v>
      </c>
    </row>
  </sheetData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4F3DC-7C38-4617-8349-48B3671EEB25}">
  <dimension ref="A1:O65"/>
  <sheetViews>
    <sheetView zoomScale="70" zoomScaleNormal="70" workbookViewId="0">
      <selection activeCell="K44" sqref="K44"/>
    </sheetView>
  </sheetViews>
  <sheetFormatPr baseColWidth="10" defaultRowHeight="15" x14ac:dyDescent="0.25"/>
  <cols>
    <col min="1" max="1" width="11.85546875" customWidth="1"/>
    <col min="2" max="8" width="22.85546875" customWidth="1"/>
  </cols>
  <sheetData>
    <row r="1" spans="1:15" x14ac:dyDescent="0.25">
      <c r="A1" s="193" t="s">
        <v>114</v>
      </c>
      <c r="B1" s="193"/>
      <c r="C1" s="193"/>
      <c r="D1" s="193"/>
      <c r="E1" s="193"/>
      <c r="F1" s="193"/>
      <c r="G1" s="193"/>
      <c r="H1" s="193"/>
    </row>
    <row r="2" spans="1:15" x14ac:dyDescent="0.25">
      <c r="A2" s="194" t="s">
        <v>23</v>
      </c>
      <c r="B2" s="13" t="s">
        <v>24</v>
      </c>
      <c r="C2" s="13" t="s">
        <v>27</v>
      </c>
      <c r="D2" s="13" t="s">
        <v>30</v>
      </c>
      <c r="E2" s="13" t="s">
        <v>43</v>
      </c>
      <c r="F2" s="13" t="s">
        <v>44</v>
      </c>
      <c r="G2" s="13" t="s">
        <v>28</v>
      </c>
      <c r="H2" s="30" t="s">
        <v>25</v>
      </c>
    </row>
    <row r="3" spans="1:15" x14ac:dyDescent="0.25">
      <c r="A3" s="194"/>
      <c r="B3" s="195"/>
      <c r="C3" s="196"/>
      <c r="D3" s="195"/>
      <c r="E3" s="195"/>
      <c r="F3" s="196"/>
      <c r="G3" s="196"/>
      <c r="H3" s="195"/>
    </row>
    <row r="4" spans="1:15" x14ac:dyDescent="0.25">
      <c r="A4" s="194"/>
      <c r="B4" s="195"/>
      <c r="C4" s="197"/>
      <c r="D4" s="195"/>
      <c r="E4" s="195"/>
      <c r="F4" s="197"/>
      <c r="G4" s="197"/>
      <c r="H4" s="195"/>
    </row>
    <row r="5" spans="1:15" x14ac:dyDescent="0.25">
      <c r="A5" s="194"/>
      <c r="B5" s="195"/>
      <c r="C5" s="197"/>
      <c r="D5" s="195"/>
      <c r="E5" s="195"/>
      <c r="F5" s="197"/>
      <c r="G5" s="197"/>
      <c r="H5" s="195"/>
    </row>
    <row r="6" spans="1:15" x14ac:dyDescent="0.25">
      <c r="A6" s="194"/>
      <c r="B6" s="195"/>
      <c r="C6" s="197"/>
      <c r="D6" s="195"/>
      <c r="E6" s="195"/>
      <c r="F6" s="197"/>
      <c r="G6" s="197"/>
      <c r="H6" s="195"/>
    </row>
    <row r="7" spans="1:15" x14ac:dyDescent="0.25">
      <c r="A7" s="194"/>
      <c r="B7" s="195"/>
      <c r="C7" s="197"/>
      <c r="D7" s="195"/>
      <c r="E7" s="195"/>
      <c r="F7" s="197"/>
      <c r="G7" s="197"/>
      <c r="H7" s="195"/>
    </row>
    <row r="8" spans="1:15" x14ac:dyDescent="0.25">
      <c r="A8" s="194"/>
      <c r="B8" s="195"/>
      <c r="C8" s="198"/>
      <c r="D8" s="195"/>
      <c r="E8" s="195"/>
      <c r="F8" s="198"/>
      <c r="G8" s="198"/>
      <c r="H8" s="195"/>
    </row>
    <row r="9" spans="1:15" ht="15" customHeight="1" x14ac:dyDescent="0.25">
      <c r="A9" s="194"/>
      <c r="B9" s="192" t="s">
        <v>26</v>
      </c>
      <c r="C9" s="192" t="s">
        <v>26</v>
      </c>
      <c r="D9" s="192" t="s">
        <v>26</v>
      </c>
      <c r="E9" s="192" t="s">
        <v>26</v>
      </c>
      <c r="F9" s="192" t="s">
        <v>26</v>
      </c>
      <c r="G9" s="192" t="s">
        <v>26</v>
      </c>
      <c r="H9" s="192" t="s">
        <v>26</v>
      </c>
    </row>
    <row r="10" spans="1:15" x14ac:dyDescent="0.25">
      <c r="A10" s="194"/>
      <c r="B10" s="192"/>
      <c r="C10" s="192"/>
      <c r="D10" s="192"/>
      <c r="E10" s="192"/>
      <c r="F10" s="192"/>
      <c r="G10" s="192"/>
      <c r="H10" s="192"/>
    </row>
    <row r="11" spans="1:15" x14ac:dyDescent="0.25">
      <c r="A11" s="194"/>
      <c r="B11" s="192"/>
      <c r="C11" s="192"/>
      <c r="D11" s="192"/>
      <c r="E11" s="192"/>
      <c r="F11" s="192"/>
      <c r="G11" s="192"/>
      <c r="H11" s="192"/>
    </row>
    <row r="12" spans="1:15" x14ac:dyDescent="0.25">
      <c r="A12" s="60" t="s">
        <v>0</v>
      </c>
      <c r="B12" s="114">
        <v>0</v>
      </c>
      <c r="C12" s="114">
        <v>0</v>
      </c>
      <c r="D12" s="114">
        <v>0</v>
      </c>
      <c r="E12" s="114">
        <v>1625.81</v>
      </c>
      <c r="F12" s="114">
        <v>0</v>
      </c>
      <c r="G12" s="114">
        <v>0</v>
      </c>
      <c r="H12" s="114">
        <f t="shared" ref="H12:H18" si="0">SUM(B12:G12)</f>
        <v>1625.81</v>
      </c>
      <c r="I12" s="18"/>
      <c r="J12" s="22" t="s">
        <v>31</v>
      </c>
      <c r="K12" s="14" t="s">
        <v>54</v>
      </c>
      <c r="L12" s="14" t="s">
        <v>55</v>
      </c>
      <c r="M12" s="23" t="s">
        <v>38</v>
      </c>
      <c r="N12" s="23" t="s">
        <v>37</v>
      </c>
      <c r="O12" s="23" t="s">
        <v>40</v>
      </c>
    </row>
    <row r="13" spans="1:15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1732.87</v>
      </c>
      <c r="H13" s="115">
        <f t="shared" si="0"/>
        <v>1732.87</v>
      </c>
      <c r="J13" s="25">
        <f>C24+C30+C36+C42+C48+C54+C60</f>
        <v>61.244402172169067</v>
      </c>
      <c r="K13" s="25">
        <f>C25+C31+C37+C43+C49+C55+C61</f>
        <v>35.756456562957865</v>
      </c>
      <c r="L13" s="25">
        <f>C26+C32+C38+C44+C50+C56+C62</f>
        <v>0</v>
      </c>
      <c r="M13" s="25">
        <f>C27+C33+C39+C45+C51+C57+C63</f>
        <v>97.651919595496992</v>
      </c>
      <c r="N13" s="25">
        <f>C28+C34+C40+C46+C52+C58+C64</f>
        <v>13.276162750271343</v>
      </c>
      <c r="O13" s="25">
        <f>C29+C35+C41+C47+C53+C59+C65</f>
        <v>29.850127513668316</v>
      </c>
    </row>
    <row r="14" spans="1:15" x14ac:dyDescent="0.25">
      <c r="A14" s="58" t="s">
        <v>2</v>
      </c>
      <c r="B14" s="116">
        <v>0</v>
      </c>
      <c r="C14" s="116">
        <v>0</v>
      </c>
      <c r="D14" s="116">
        <v>1609.88</v>
      </c>
      <c r="E14" s="116">
        <v>0</v>
      </c>
      <c r="F14" s="116">
        <v>0</v>
      </c>
      <c r="G14" s="116">
        <v>0</v>
      </c>
      <c r="H14" s="116">
        <f t="shared" si="0"/>
        <v>1609.88</v>
      </c>
    </row>
    <row r="15" spans="1:15" x14ac:dyDescent="0.25">
      <c r="A15" s="59" t="s">
        <v>3</v>
      </c>
      <c r="B15" s="117">
        <v>0</v>
      </c>
      <c r="C15" s="117">
        <v>0</v>
      </c>
      <c r="D15" s="117">
        <v>0</v>
      </c>
      <c r="E15" s="117">
        <v>0</v>
      </c>
      <c r="F15" s="117">
        <v>0</v>
      </c>
      <c r="G15" s="117">
        <v>0</v>
      </c>
      <c r="H15" s="117">
        <f t="shared" si="0"/>
        <v>0</v>
      </c>
    </row>
    <row r="16" spans="1:15" x14ac:dyDescent="0.25">
      <c r="A16" s="63" t="s">
        <v>4</v>
      </c>
      <c r="B16" s="118">
        <v>1449.01</v>
      </c>
      <c r="C16" s="118">
        <v>0</v>
      </c>
      <c r="D16" s="118">
        <v>0</v>
      </c>
      <c r="E16" s="118">
        <v>0</v>
      </c>
      <c r="F16" s="118">
        <v>134.69999999999999</v>
      </c>
      <c r="G16" s="118">
        <v>0</v>
      </c>
      <c r="H16" s="118">
        <f t="shared" si="0"/>
        <v>1583.71</v>
      </c>
    </row>
    <row r="17" spans="1:11" x14ac:dyDescent="0.25">
      <c r="A17" s="61" t="s">
        <v>5</v>
      </c>
      <c r="B17" s="119">
        <v>0</v>
      </c>
      <c r="C17" s="119">
        <v>907.72</v>
      </c>
      <c r="D17" s="119">
        <v>0</v>
      </c>
      <c r="E17" s="119">
        <v>0</v>
      </c>
      <c r="F17" s="119">
        <v>0</v>
      </c>
      <c r="G17" s="119">
        <v>0</v>
      </c>
      <c r="H17" s="119">
        <f t="shared" si="0"/>
        <v>907.72</v>
      </c>
    </row>
    <row r="18" spans="1:11" x14ac:dyDescent="0.25">
      <c r="A18" s="120" t="s">
        <v>11</v>
      </c>
      <c r="B18" s="123">
        <v>0</v>
      </c>
      <c r="C18" s="123">
        <v>334</v>
      </c>
      <c r="D18" s="123">
        <v>137.97</v>
      </c>
      <c r="E18" s="123">
        <v>137.97</v>
      </c>
      <c r="F18" s="123">
        <v>137.97</v>
      </c>
      <c r="G18" s="123">
        <v>90.17</v>
      </c>
      <c r="H18" s="123">
        <f t="shared" si="0"/>
        <v>838.08</v>
      </c>
    </row>
    <row r="19" spans="1:11" x14ac:dyDescent="0.25">
      <c r="A19" s="122"/>
      <c r="B19" s="121"/>
      <c r="C19" s="121"/>
      <c r="D19" s="121"/>
      <c r="E19" s="121"/>
      <c r="F19" s="121"/>
      <c r="G19" s="121"/>
      <c r="H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115</v>
      </c>
      <c r="C21" s="9" t="s">
        <v>116</v>
      </c>
      <c r="D21" s="9" t="s">
        <v>117</v>
      </c>
    </row>
    <row r="22" spans="1:11" x14ac:dyDescent="0.25">
      <c r="A22" s="31"/>
      <c r="B22" s="31"/>
      <c r="C22" s="31"/>
      <c r="D22" s="31"/>
      <c r="H22" t="s">
        <v>139</v>
      </c>
      <c r="J22" t="s">
        <v>137</v>
      </c>
    </row>
    <row r="23" spans="1:11" x14ac:dyDescent="0.25">
      <c r="A23" s="9" t="s">
        <v>23</v>
      </c>
      <c r="B23" s="9" t="s">
        <v>22</v>
      </c>
      <c r="C23" s="20" t="s">
        <v>140</v>
      </c>
      <c r="D23" t="s">
        <v>132</v>
      </c>
      <c r="E23" t="s">
        <v>133</v>
      </c>
      <c r="F23" t="s">
        <v>134</v>
      </c>
      <c r="G23" t="s">
        <v>135</v>
      </c>
      <c r="H23" s="170" t="s">
        <v>136</v>
      </c>
      <c r="I23" t="s">
        <v>138</v>
      </c>
      <c r="J23" s="170" t="s">
        <v>136</v>
      </c>
      <c r="K23" s="170"/>
    </row>
    <row r="24" spans="1:11" x14ac:dyDescent="0.25">
      <c r="A24" s="174" t="s">
        <v>0</v>
      </c>
      <c r="B24" s="14" t="s">
        <v>31</v>
      </c>
      <c r="C24" s="15">
        <f>H12*'Consumo eléctrico'!F2</f>
        <v>7.5736561080630409</v>
      </c>
    </row>
    <row r="25" spans="1:11" x14ac:dyDescent="0.25">
      <c r="A25" s="175"/>
      <c r="B25" s="14" t="s">
        <v>54</v>
      </c>
      <c r="C25" s="15">
        <f>'Consumo eléctrico'!O2*H12</f>
        <v>7.2590306089430969</v>
      </c>
      <c r="D25">
        <f>E25*C25</f>
        <v>39.198765288292726</v>
      </c>
      <c r="E25">
        <v>5.4</v>
      </c>
      <c r="F25">
        <v>0.626</v>
      </c>
      <c r="G25">
        <f>F25*D25</f>
        <v>24.538427070471247</v>
      </c>
      <c r="H25">
        <f>G25/E25</f>
        <v>4.5441531611983788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3.59</v>
      </c>
      <c r="G26">
        <f t="shared" ref="G26" si="1">F26*D26</f>
        <v>0</v>
      </c>
      <c r="H26">
        <f t="shared" ref="H26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H12*'Consumo gas natural'!B2</f>
        <v>26.804547249163335</v>
      </c>
      <c r="D27">
        <f>E27*C27</f>
        <v>21.44363779933067</v>
      </c>
      <c r="E27">
        <v>0.8</v>
      </c>
      <c r="F27">
        <v>0.68300000000000005</v>
      </c>
      <c r="G27">
        <f t="shared" ref="G27" si="3">F27*D27</f>
        <v>14.646004616942848</v>
      </c>
      <c r="H27">
        <f t="shared" ref="H27" si="4">G27/E27</f>
        <v>18.307505771178558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H12*'Consumo gas natural'!D2</f>
        <v>3.7321497123996132</v>
      </c>
    </row>
    <row r="29" spans="1:11" x14ac:dyDescent="0.25">
      <c r="A29" s="176"/>
      <c r="B29" s="23" t="s">
        <v>40</v>
      </c>
      <c r="C29" s="16">
        <f>'Consumo gas natural'!F2*H12</f>
        <v>0</v>
      </c>
    </row>
    <row r="30" spans="1:11" x14ac:dyDescent="0.25">
      <c r="A30" s="177" t="s">
        <v>1</v>
      </c>
      <c r="B30" s="14" t="s">
        <v>31</v>
      </c>
      <c r="C30" s="15">
        <f>H13*'Consumo eléctrico'!F3</f>
        <v>12.413861847298183</v>
      </c>
    </row>
    <row r="31" spans="1:11" x14ac:dyDescent="0.25">
      <c r="A31" s="178"/>
      <c r="B31" s="14" t="s">
        <v>54</v>
      </c>
      <c r="C31" s="15">
        <f>H13*'Consumo eléctrico'!O3</f>
        <v>8.7743730035811893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Bossio!H13*'Consumo gas natural'!B3</f>
        <v>29.568732666012639</v>
      </c>
    </row>
    <row r="34" spans="1:3" x14ac:dyDescent="0.25">
      <c r="A34" s="178"/>
      <c r="B34" s="17" t="s">
        <v>37</v>
      </c>
      <c r="C34" s="16">
        <f>H13*'Consumo gas natural'!D3</f>
        <v>6.0553183951295368</v>
      </c>
    </row>
    <row r="35" spans="1:3" x14ac:dyDescent="0.25">
      <c r="A35" s="179"/>
      <c r="B35" s="23" t="s">
        <v>40</v>
      </c>
      <c r="C35" s="16">
        <f>H13*'Consumo gas natural'!F3</f>
        <v>0</v>
      </c>
    </row>
    <row r="36" spans="1:3" x14ac:dyDescent="0.25">
      <c r="A36" s="180" t="s">
        <v>2</v>
      </c>
      <c r="B36" s="14" t="s">
        <v>31</v>
      </c>
      <c r="C36" s="15">
        <f>H14*'Consumo eléctrico'!F4</f>
        <v>25.444521110825715</v>
      </c>
    </row>
    <row r="37" spans="1:3" x14ac:dyDescent="0.25">
      <c r="A37" s="181"/>
      <c r="B37" s="14" t="s">
        <v>54</v>
      </c>
      <c r="C37" s="15">
        <f>H14*'Consumo eléctrico'!O4</f>
        <v>8.2769005202441424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H14*'Consumo gas natural'!B4</f>
        <v>6.8321442393918055</v>
      </c>
    </row>
    <row r="40" spans="1:3" x14ac:dyDescent="0.25">
      <c r="A40" s="181"/>
      <c r="B40" s="17" t="s">
        <v>37</v>
      </c>
      <c r="C40" s="16">
        <f>H14*'Consumo gas natural'!D4</f>
        <v>0.12430304031117013</v>
      </c>
    </row>
    <row r="41" spans="1:3" x14ac:dyDescent="0.25">
      <c r="A41" s="182"/>
      <c r="B41" s="23" t="s">
        <v>40</v>
      </c>
      <c r="C41" s="16">
        <f>H14*'Consumo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H15*'Consumo eléctrico'!F5</f>
        <v>0</v>
      </c>
    </row>
    <row r="43" spans="1:3" x14ac:dyDescent="0.25">
      <c r="A43" s="184"/>
      <c r="B43" s="14" t="s">
        <v>54</v>
      </c>
      <c r="C43" s="15">
        <f>H15*'Consumo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H15*'Consumo gas natural'!B5</f>
        <v>0</v>
      </c>
    </row>
    <row r="46" spans="1:3" x14ac:dyDescent="0.25">
      <c r="A46" s="184"/>
      <c r="B46" s="17" t="s">
        <v>37</v>
      </c>
      <c r="C46" s="16">
        <f>H15*'Consumo gas natural'!D5</f>
        <v>0</v>
      </c>
    </row>
    <row r="47" spans="1:3" x14ac:dyDescent="0.25">
      <c r="A47" s="185"/>
      <c r="B47" s="23" t="s">
        <v>40</v>
      </c>
      <c r="C47" s="16">
        <f>H15*'Consumo gas natural'!F5</f>
        <v>0</v>
      </c>
    </row>
    <row r="48" spans="1:3" x14ac:dyDescent="0.25">
      <c r="A48" s="186" t="s">
        <v>4</v>
      </c>
      <c r="B48" s="14" t="s">
        <v>31</v>
      </c>
      <c r="C48" s="15">
        <f>H16*'Consumo eléctrico'!F6</f>
        <v>8.7012391339596977</v>
      </c>
    </row>
    <row r="49" spans="1:10" x14ac:dyDescent="0.25">
      <c r="A49" s="187"/>
      <c r="B49" s="14" t="s">
        <v>54</v>
      </c>
      <c r="C49" s="15">
        <f>'Consumo eléctrico'!O6*H16</f>
        <v>2.7208373164561501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H16*'Consumo gas natural'!B6</f>
        <v>9.2275595775109576</v>
      </c>
    </row>
    <row r="52" spans="1:10" x14ac:dyDescent="0.25">
      <c r="A52" s="187"/>
      <c r="B52" s="17" t="s">
        <v>37</v>
      </c>
      <c r="C52" s="16">
        <f>H16*'Consumo gas natural'!D6</f>
        <v>1.6709352271094653</v>
      </c>
    </row>
    <row r="53" spans="1:10" x14ac:dyDescent="0.25">
      <c r="A53" s="188"/>
      <c r="B53" s="23" t="s">
        <v>40</v>
      </c>
      <c r="C53" s="16">
        <f>H16*'Consumo gas natural'!F6</f>
        <v>29.850127513668316</v>
      </c>
    </row>
    <row r="54" spans="1:10" x14ac:dyDescent="0.25">
      <c r="A54" s="189" t="s">
        <v>5</v>
      </c>
      <c r="B54" s="14" t="s">
        <v>31</v>
      </c>
      <c r="C54" s="15">
        <f>H17*'Consumo eléctrico'!F7</f>
        <v>4.2479575997431658</v>
      </c>
    </row>
    <row r="55" spans="1:10" x14ac:dyDescent="0.25">
      <c r="A55" s="190"/>
      <c r="B55" s="14" t="s">
        <v>54</v>
      </c>
      <c r="C55" s="15">
        <f>'Consumo eléctrico'!O7*Bossio!H17</f>
        <v>5.2532565319668496</v>
      </c>
      <c r="D55">
        <f>E55*C55</f>
        <v>28.367585272620989</v>
      </c>
      <c r="E55">
        <v>5.4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3.59</v>
      </c>
      <c r="G56">
        <f t="shared" ref="G56:G57" si="5">F56*D56</f>
        <v>0</v>
      </c>
      <c r="H56">
        <f t="shared" ref="H56:H57" si="6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H17*'Consumo gas natural'!B7</f>
        <v>11.812831092612212</v>
      </c>
      <c r="D57">
        <f>E57*C57</f>
        <v>9.4502648740897701</v>
      </c>
      <c r="E57">
        <v>0.8</v>
      </c>
      <c r="G57">
        <f t="shared" si="5"/>
        <v>0</v>
      </c>
      <c r="H57">
        <f t="shared" si="6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natural'!D7*Bossio!H17</f>
        <v>1.591433454324453</v>
      </c>
    </row>
    <row r="59" spans="1:10" x14ac:dyDescent="0.25">
      <c r="A59" s="191"/>
      <c r="B59" s="23" t="s">
        <v>40</v>
      </c>
      <c r="C59" s="16">
        <f>H17*'Consumo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H18*'Consumo eléctrico'!F8</f>
        <v>2.8631663722792644</v>
      </c>
    </row>
    <row r="61" spans="1:10" x14ac:dyDescent="0.25">
      <c r="A61" s="172"/>
      <c r="B61" s="14" t="s">
        <v>54</v>
      </c>
      <c r="C61" s="15">
        <f>H18*'Consumo eléctrico'!O8</f>
        <v>3.4720585817664356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natural'!B8*Bossio!H18</f>
        <v>13.406104770806031</v>
      </c>
    </row>
    <row r="64" spans="1:10" x14ac:dyDescent="0.25">
      <c r="A64" s="172"/>
      <c r="B64" s="17" t="s">
        <v>37</v>
      </c>
      <c r="C64" s="16">
        <f>H18*'Consumo gas natural'!D8</f>
        <v>0.10202292099710453</v>
      </c>
    </row>
    <row r="65" spans="1:3" x14ac:dyDescent="0.25">
      <c r="A65" s="173"/>
      <c r="B65" s="23" t="s">
        <v>40</v>
      </c>
      <c r="C65" s="16">
        <f>H18*'Consumo gas natural'!F8</f>
        <v>0</v>
      </c>
    </row>
  </sheetData>
  <mergeCells count="23">
    <mergeCell ref="H9:H11"/>
    <mergeCell ref="A1:H1"/>
    <mergeCell ref="A2:A11"/>
    <mergeCell ref="B3:B8"/>
    <mergeCell ref="C3:C8"/>
    <mergeCell ref="D3:D8"/>
    <mergeCell ref="E3:E8"/>
    <mergeCell ref="F3:F8"/>
    <mergeCell ref="G3:G8"/>
    <mergeCell ref="H3:H8"/>
    <mergeCell ref="B9:B11"/>
    <mergeCell ref="C9:C11"/>
    <mergeCell ref="D9:D11"/>
    <mergeCell ref="E9:E11"/>
    <mergeCell ref="F9:F11"/>
    <mergeCell ref="G9:G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E0565-4738-4E8B-A0F3-628B31C70AB5}">
  <dimension ref="A1:N65"/>
  <sheetViews>
    <sheetView topLeftCell="A13" zoomScale="70" zoomScaleNormal="70" workbookViewId="0">
      <selection activeCell="I47" sqref="I47"/>
    </sheetView>
  </sheetViews>
  <sheetFormatPr baseColWidth="10" defaultRowHeight="15" x14ac:dyDescent="0.25"/>
  <cols>
    <col min="1" max="1" width="11.85546875" customWidth="1"/>
    <col min="2" max="7" width="22.85546875" customWidth="1"/>
  </cols>
  <sheetData>
    <row r="1" spans="1:14" x14ac:dyDescent="0.25">
      <c r="A1" s="193" t="s">
        <v>102</v>
      </c>
      <c r="B1" s="193"/>
      <c r="C1" s="193"/>
      <c r="D1" s="193"/>
      <c r="E1" s="193"/>
      <c r="F1" s="193"/>
      <c r="G1" s="193"/>
    </row>
    <row r="2" spans="1:14" x14ac:dyDescent="0.25">
      <c r="A2" s="194" t="s">
        <v>23</v>
      </c>
      <c r="B2" s="13" t="s">
        <v>24</v>
      </c>
      <c r="C2" s="13" t="s">
        <v>27</v>
      </c>
      <c r="D2" s="13" t="s">
        <v>30</v>
      </c>
      <c r="E2" s="13" t="s">
        <v>43</v>
      </c>
      <c r="F2" s="13" t="s">
        <v>28</v>
      </c>
      <c r="G2" s="30" t="s">
        <v>25</v>
      </c>
    </row>
    <row r="3" spans="1:14" x14ac:dyDescent="0.25">
      <c r="A3" s="194"/>
      <c r="B3" s="195"/>
      <c r="C3" s="196"/>
      <c r="D3" s="195"/>
      <c r="E3" s="195"/>
      <c r="F3" s="196"/>
      <c r="G3" s="195"/>
    </row>
    <row r="4" spans="1:14" x14ac:dyDescent="0.25">
      <c r="A4" s="194"/>
      <c r="B4" s="195"/>
      <c r="C4" s="197"/>
      <c r="D4" s="195"/>
      <c r="E4" s="195"/>
      <c r="F4" s="197"/>
      <c r="G4" s="195"/>
    </row>
    <row r="5" spans="1:14" x14ac:dyDescent="0.25">
      <c r="A5" s="194"/>
      <c r="B5" s="195"/>
      <c r="C5" s="197"/>
      <c r="D5" s="195"/>
      <c r="E5" s="195"/>
      <c r="F5" s="197"/>
      <c r="G5" s="195"/>
    </row>
    <row r="6" spans="1:14" x14ac:dyDescent="0.25">
      <c r="A6" s="194"/>
      <c r="B6" s="195"/>
      <c r="C6" s="197"/>
      <c r="D6" s="195"/>
      <c r="E6" s="195"/>
      <c r="F6" s="197"/>
      <c r="G6" s="195"/>
    </row>
    <row r="7" spans="1:14" x14ac:dyDescent="0.25">
      <c r="A7" s="194"/>
      <c r="B7" s="195"/>
      <c r="C7" s="197"/>
      <c r="D7" s="195"/>
      <c r="E7" s="195"/>
      <c r="F7" s="197"/>
      <c r="G7" s="195"/>
    </row>
    <row r="8" spans="1:14" x14ac:dyDescent="0.25">
      <c r="A8" s="194"/>
      <c r="B8" s="195"/>
      <c r="C8" s="198"/>
      <c r="D8" s="195"/>
      <c r="E8" s="195"/>
      <c r="F8" s="198"/>
      <c r="G8" s="195"/>
    </row>
    <row r="9" spans="1:14" ht="15" customHeight="1" x14ac:dyDescent="0.25">
      <c r="A9" s="194"/>
      <c r="B9" s="192" t="s">
        <v>26</v>
      </c>
      <c r="C9" s="192" t="s">
        <v>26</v>
      </c>
      <c r="D9" s="192" t="s">
        <v>26</v>
      </c>
      <c r="E9" s="192" t="s">
        <v>26</v>
      </c>
      <c r="F9" s="192" t="s">
        <v>26</v>
      </c>
      <c r="G9" s="192" t="s">
        <v>26</v>
      </c>
    </row>
    <row r="10" spans="1:14" x14ac:dyDescent="0.25">
      <c r="A10" s="194"/>
      <c r="B10" s="192"/>
      <c r="C10" s="192"/>
      <c r="D10" s="192"/>
      <c r="E10" s="192"/>
      <c r="F10" s="192"/>
      <c r="G10" s="192"/>
    </row>
    <row r="11" spans="1:14" x14ac:dyDescent="0.25">
      <c r="A11" s="194"/>
      <c r="B11" s="192"/>
      <c r="C11" s="192"/>
      <c r="D11" s="192"/>
      <c r="E11" s="192"/>
      <c r="F11" s="192"/>
      <c r="G11" s="192"/>
    </row>
    <row r="12" spans="1:14" x14ac:dyDescent="0.25">
      <c r="A12" s="60" t="s">
        <v>0</v>
      </c>
      <c r="B12" s="114">
        <v>0</v>
      </c>
      <c r="C12" s="114">
        <v>0</v>
      </c>
      <c r="D12" s="114">
        <v>0</v>
      </c>
      <c r="E12" s="114">
        <v>0</v>
      </c>
      <c r="F12" s="114">
        <v>814.9</v>
      </c>
      <c r="G12" s="114">
        <f t="shared" ref="G12:G17" si="0">SUM(B12:F12)</f>
        <v>814.9</v>
      </c>
      <c r="H12" s="18"/>
      <c r="I12" s="22" t="s">
        <v>31</v>
      </c>
      <c r="J12" s="14" t="s">
        <v>54</v>
      </c>
      <c r="K12" s="14" t="s">
        <v>55</v>
      </c>
      <c r="L12" s="23" t="s">
        <v>38</v>
      </c>
      <c r="M12" s="23" t="s">
        <v>37</v>
      </c>
      <c r="N12" s="23" t="s">
        <v>40</v>
      </c>
    </row>
    <row r="13" spans="1:14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f t="shared" si="0"/>
        <v>0</v>
      </c>
      <c r="I13" s="25">
        <f>C24+C30+C36+C42+C48+C54+C60</f>
        <v>67.747284355713305</v>
      </c>
      <c r="J13" s="25">
        <f>C25+C31+C37+C43+C49+C55+C61</f>
        <v>36.532529317583801</v>
      </c>
      <c r="K13" s="25">
        <f>C26+C32+C38+C44+C50+C56+C62</f>
        <v>0</v>
      </c>
      <c r="L13" s="25">
        <f>C27+C33+C39+C45+C51+C57+C63</f>
        <v>84.555491902882494</v>
      </c>
      <c r="M13" s="25">
        <f>C28+C34+C40+C46+C52+C58+C64</f>
        <v>8.3278638023124376</v>
      </c>
      <c r="N13" s="25">
        <f>C29+C35+C41+C47+C53+C59+C65</f>
        <v>50.515701898206025</v>
      </c>
    </row>
    <row r="14" spans="1:14" x14ac:dyDescent="0.25">
      <c r="A14" s="58" t="s">
        <v>2</v>
      </c>
      <c r="B14" s="116">
        <v>590.16999999999996</v>
      </c>
      <c r="C14" s="116">
        <v>0</v>
      </c>
      <c r="D14" s="116">
        <v>1042.5999999999999</v>
      </c>
      <c r="E14" s="116">
        <v>425.93</v>
      </c>
      <c r="F14" s="116">
        <v>122.67</v>
      </c>
      <c r="G14" s="116">
        <f t="shared" si="0"/>
        <v>2181.37</v>
      </c>
    </row>
    <row r="15" spans="1:14" x14ac:dyDescent="0.25">
      <c r="A15" s="59" t="s">
        <v>3</v>
      </c>
      <c r="B15" s="117">
        <v>0</v>
      </c>
      <c r="C15" s="117">
        <v>348.98</v>
      </c>
      <c r="D15" s="117">
        <v>523.13</v>
      </c>
      <c r="E15" s="117">
        <v>87.73</v>
      </c>
      <c r="F15" s="117">
        <v>0</v>
      </c>
      <c r="G15" s="117">
        <f t="shared" si="0"/>
        <v>959.84</v>
      </c>
    </row>
    <row r="16" spans="1:14" x14ac:dyDescent="0.25">
      <c r="A16" s="63" t="s">
        <v>4</v>
      </c>
      <c r="B16" s="118">
        <v>1141.53</v>
      </c>
      <c r="C16" s="118">
        <v>1196.48</v>
      </c>
      <c r="D16" s="118">
        <v>105.55</v>
      </c>
      <c r="E16" s="118">
        <v>122.85</v>
      </c>
      <c r="F16" s="118">
        <v>113.72</v>
      </c>
      <c r="G16" s="118">
        <f t="shared" si="0"/>
        <v>2680.13</v>
      </c>
    </row>
    <row r="17" spans="1:11" x14ac:dyDescent="0.25">
      <c r="A17" s="61" t="s">
        <v>5</v>
      </c>
      <c r="B17" s="119">
        <v>0</v>
      </c>
      <c r="C17" s="119">
        <v>798.29</v>
      </c>
      <c r="D17" s="119">
        <v>134.79</v>
      </c>
      <c r="E17" s="119">
        <v>752.54</v>
      </c>
      <c r="F17" s="119">
        <v>147.22999999999999</v>
      </c>
      <c r="G17" s="119">
        <f t="shared" si="0"/>
        <v>1832.85</v>
      </c>
    </row>
    <row r="18" spans="1:11" x14ac:dyDescent="0.25">
      <c r="A18" s="120" t="s">
        <v>11</v>
      </c>
      <c r="B18" s="123">
        <v>0</v>
      </c>
      <c r="C18" s="123">
        <v>0</v>
      </c>
      <c r="D18" s="123">
        <v>482.23</v>
      </c>
      <c r="E18" s="123">
        <v>270</v>
      </c>
      <c r="F18" s="123">
        <v>320.97000000000003</v>
      </c>
      <c r="G18" s="123">
        <f t="shared" ref="G18" si="1">SUM(B18:F18)</f>
        <v>1073.2</v>
      </c>
    </row>
    <row r="19" spans="1:11" x14ac:dyDescent="0.25">
      <c r="A19" s="122"/>
      <c r="B19" s="121"/>
      <c r="C19" s="121"/>
      <c r="D19" s="121"/>
      <c r="E19" s="121"/>
      <c r="F19" s="121"/>
      <c r="G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118</v>
      </c>
      <c r="C21" s="9" t="s">
        <v>119</v>
      </c>
      <c r="D21" s="9" t="s">
        <v>120</v>
      </c>
    </row>
    <row r="22" spans="1:11" x14ac:dyDescent="0.25">
      <c r="A22" s="31"/>
      <c r="B22" s="31"/>
      <c r="C22" s="31"/>
      <c r="D22" s="31"/>
      <c r="H22" t="s">
        <v>139</v>
      </c>
      <c r="J22" t="s">
        <v>137</v>
      </c>
    </row>
    <row r="23" spans="1:11" x14ac:dyDescent="0.25">
      <c r="A23" s="9" t="s">
        <v>23</v>
      </c>
      <c r="B23" s="9" t="s">
        <v>22</v>
      </c>
      <c r="C23" s="20" t="s">
        <v>140</v>
      </c>
      <c r="D23" t="s">
        <v>132</v>
      </c>
      <c r="E23" t="s">
        <v>133</v>
      </c>
      <c r="F23" t="s">
        <v>134</v>
      </c>
      <c r="G23" t="s">
        <v>135</v>
      </c>
      <c r="H23" s="170" t="s">
        <v>136</v>
      </c>
      <c r="I23" t="s">
        <v>138</v>
      </c>
      <c r="J23" s="170" t="s">
        <v>136</v>
      </c>
      <c r="K23" s="170"/>
    </row>
    <row r="24" spans="1:11" x14ac:dyDescent="0.25">
      <c r="A24" s="174" t="s">
        <v>0</v>
      </c>
      <c r="B24" s="14" t="s">
        <v>31</v>
      </c>
      <c r="C24" s="15">
        <f>G12*'Consumo eléctrico'!F2</f>
        <v>3.7961215409307187</v>
      </c>
    </row>
    <row r="25" spans="1:11" x14ac:dyDescent="0.25">
      <c r="A25" s="175"/>
      <c r="B25" s="14" t="s">
        <v>54</v>
      </c>
      <c r="C25" s="15">
        <f>'Consumo eléctrico'!O2*G12</f>
        <v>3.6384227205071498</v>
      </c>
      <c r="D25">
        <f>E25*C25</f>
        <v>19.465561554713251</v>
      </c>
      <c r="E25">
        <v>5.35</v>
      </c>
      <c r="F25">
        <v>0.95299999999999996</v>
      </c>
      <c r="G25">
        <f>F25*D25</f>
        <v>18.550680161641726</v>
      </c>
      <c r="H25">
        <f>G25/E25</f>
        <v>3.4674168526433133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G12*'Consumo gas natural'!B2</f>
        <v>13.435164965982004</v>
      </c>
      <c r="D27">
        <f>E27*C27</f>
        <v>6.717582482991002</v>
      </c>
      <c r="E27">
        <v>0.5</v>
      </c>
      <c r="F27">
        <v>0.495</v>
      </c>
      <c r="G27">
        <f t="shared" si="2"/>
        <v>3.3252033290805461</v>
      </c>
      <c r="H27">
        <f t="shared" si="3"/>
        <v>6.6504066581610921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G12*'Consumo gas natural'!D2</f>
        <v>1.8706545049141319</v>
      </c>
    </row>
    <row r="29" spans="1:11" x14ac:dyDescent="0.25">
      <c r="A29" s="176"/>
      <c r="B29" s="23" t="s">
        <v>40</v>
      </c>
      <c r="C29" s="16">
        <f>'Consumo gas natural'!F2*G12</f>
        <v>0</v>
      </c>
    </row>
    <row r="30" spans="1:11" x14ac:dyDescent="0.25">
      <c r="A30" s="177" t="s">
        <v>1</v>
      </c>
      <c r="B30" s="14" t="s">
        <v>31</v>
      </c>
      <c r="C30" s="15">
        <f>G13*'Consumo eléctrico'!F3</f>
        <v>0</v>
      </c>
    </row>
    <row r="31" spans="1:11" x14ac:dyDescent="0.25">
      <c r="A31" s="178"/>
      <c r="B31" s="14" t="s">
        <v>54</v>
      </c>
      <c r="C31" s="15">
        <f>G13*'Consumo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Central!G13*'Consumo gas natural'!B3</f>
        <v>0</v>
      </c>
    </row>
    <row r="34" spans="1:3" x14ac:dyDescent="0.25">
      <c r="A34" s="178"/>
      <c r="B34" s="17" t="s">
        <v>37</v>
      </c>
      <c r="C34" s="16">
        <f>G13*'Consumo gas natural'!D3</f>
        <v>0</v>
      </c>
    </row>
    <row r="35" spans="1:3" x14ac:dyDescent="0.25">
      <c r="A35" s="179"/>
      <c r="B35" s="23" t="s">
        <v>40</v>
      </c>
      <c r="C35" s="16">
        <f>G13*'Consumo gas natural'!F3</f>
        <v>0</v>
      </c>
    </row>
    <row r="36" spans="1:3" x14ac:dyDescent="0.25">
      <c r="A36" s="180" t="s">
        <v>2</v>
      </c>
      <c r="B36" s="14" t="s">
        <v>31</v>
      </c>
      <c r="C36" s="15">
        <f>G14*'Consumo eléctrico'!F4</f>
        <v>34.477051094194529</v>
      </c>
    </row>
    <row r="37" spans="1:3" x14ac:dyDescent="0.25">
      <c r="A37" s="181"/>
      <c r="B37" s="14" t="s">
        <v>54</v>
      </c>
      <c r="C37" s="15">
        <f>G14*'Consumo eléctrico'!O4</f>
        <v>11.215110746046266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G14*'Consumo gas natural'!B4</f>
        <v>9.2574816007914258</v>
      </c>
    </row>
    <row r="40" spans="1:3" x14ac:dyDescent="0.25">
      <c r="A40" s="181"/>
      <c r="B40" s="17" t="s">
        <v>37</v>
      </c>
      <c r="C40" s="16">
        <f>G14*'Consumo gas natural'!D4</f>
        <v>0.16842927612218125</v>
      </c>
    </row>
    <row r="41" spans="1:3" x14ac:dyDescent="0.25">
      <c r="A41" s="182"/>
      <c r="B41" s="23" t="s">
        <v>40</v>
      </c>
      <c r="C41" s="16">
        <f>G14*'Consumo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G15*'Consumo eléctrico'!F5</f>
        <v>2.5051012430434083</v>
      </c>
    </row>
    <row r="43" spans="1:3" x14ac:dyDescent="0.25">
      <c r="A43" s="184"/>
      <c r="B43" s="14" t="s">
        <v>54</v>
      </c>
      <c r="C43" s="15">
        <f>G15*'Consumo eléctrico'!O5</f>
        <v>2.0210917954890943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G15*'Consumo gas natural'!B5</f>
        <v>5.2275785553995586</v>
      </c>
    </row>
    <row r="46" spans="1:3" x14ac:dyDescent="0.25">
      <c r="A46" s="184"/>
      <c r="B46" s="17" t="s">
        <v>37</v>
      </c>
      <c r="C46" s="16">
        <f>G15*'Consumo gas natural'!D5</f>
        <v>0.11700227722696704</v>
      </c>
    </row>
    <row r="47" spans="1:3" x14ac:dyDescent="0.25">
      <c r="A47" s="185"/>
      <c r="B47" s="23" t="s">
        <v>40</v>
      </c>
      <c r="C47" s="16">
        <f>G15*'Consumo gas natural'!F5</f>
        <v>0</v>
      </c>
    </row>
    <row r="48" spans="1:3" x14ac:dyDescent="0.25">
      <c r="A48" s="186" t="s">
        <v>4</v>
      </c>
      <c r="B48" s="14" t="s">
        <v>31</v>
      </c>
      <c r="C48" s="15">
        <f>G16*'Consumo eléctrico'!F6</f>
        <v>14.725203503229382</v>
      </c>
    </row>
    <row r="49" spans="1:10" x14ac:dyDescent="0.25">
      <c r="A49" s="187"/>
      <c r="B49" s="14" t="s">
        <v>54</v>
      </c>
      <c r="C49" s="15">
        <f>'Consumo eléctrico'!O6*G16</f>
        <v>4.604503171005816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G16*'Consumo gas natural'!B6</f>
        <v>15.615901427959944</v>
      </c>
    </row>
    <row r="52" spans="1:10" x14ac:dyDescent="0.25">
      <c r="A52" s="187"/>
      <c r="B52" s="17" t="s">
        <v>37</v>
      </c>
      <c r="C52" s="16">
        <f>G16*'Consumo gas natural'!D6</f>
        <v>2.8277422193664821</v>
      </c>
    </row>
    <row r="53" spans="1:10" x14ac:dyDescent="0.25">
      <c r="A53" s="188"/>
      <c r="B53" s="23" t="s">
        <v>40</v>
      </c>
      <c r="C53" s="16">
        <f>G16*'Consumo gas natural'!F6</f>
        <v>50.515701898206025</v>
      </c>
    </row>
    <row r="54" spans="1:10" x14ac:dyDescent="0.25">
      <c r="A54" s="189" t="s">
        <v>5</v>
      </c>
      <c r="B54" s="14" t="s">
        <v>31</v>
      </c>
      <c r="C54" s="15">
        <f>G17*'Consumo eléctrico'!F7</f>
        <v>8.5773907005345933</v>
      </c>
    </row>
    <row r="55" spans="1:10" x14ac:dyDescent="0.25">
      <c r="A55" s="190"/>
      <c r="B55" s="14" t="s">
        <v>54</v>
      </c>
      <c r="C55" s="15">
        <f>'Consumo eléctrico'!O7*Central!G17</f>
        <v>10.607270121420086</v>
      </c>
      <c r="D55">
        <f>E55*C55</f>
        <v>56.748895149597459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G17*'Consumo gas natural'!B7</f>
        <v>23.852231379824495</v>
      </c>
      <c r="D57">
        <f>E57*C57</f>
        <v>11.926115689912248</v>
      </c>
      <c r="E57">
        <v>0.5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natural'!D7*Central!G17</f>
        <v>3.213390480278691</v>
      </c>
    </row>
    <row r="59" spans="1:10" x14ac:dyDescent="0.25">
      <c r="A59" s="191"/>
      <c r="B59" s="23" t="s">
        <v>40</v>
      </c>
      <c r="C59" s="16">
        <f>G17*'Consumo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G18*'Consumo eléctrico'!F8</f>
        <v>3.6664162737806731</v>
      </c>
    </row>
    <row r="61" spans="1:10" x14ac:dyDescent="0.25">
      <c r="A61" s="172"/>
      <c r="B61" s="14" t="s">
        <v>54</v>
      </c>
      <c r="C61" s="15">
        <f>G18*'Consumo eléctrico'!O8</f>
        <v>4.4461307631153817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natural'!B8*Central!G18</f>
        <v>17.167133972925058</v>
      </c>
    </row>
    <row r="64" spans="1:10" x14ac:dyDescent="0.25">
      <c r="A64" s="172"/>
      <c r="B64" s="17" t="s">
        <v>37</v>
      </c>
      <c r="C64" s="16">
        <f>G18*'Consumo gas natural'!D8</f>
        <v>0.13064504440398597</v>
      </c>
    </row>
    <row r="65" spans="1:3" x14ac:dyDescent="0.25">
      <c r="A65" s="173"/>
      <c r="B65" s="23" t="s">
        <v>40</v>
      </c>
      <c r="C65" s="16">
        <f>G18*'Consumo gas natural'!F8</f>
        <v>0</v>
      </c>
    </row>
  </sheetData>
  <mergeCells count="21">
    <mergeCell ref="A30:A35"/>
    <mergeCell ref="A1:G1"/>
    <mergeCell ref="A2:A11"/>
    <mergeCell ref="B3:B8"/>
    <mergeCell ref="C3:C8"/>
    <mergeCell ref="D3:D8"/>
    <mergeCell ref="E3:E8"/>
    <mergeCell ref="F3:F8"/>
    <mergeCell ref="G3:G8"/>
    <mergeCell ref="B9:B11"/>
    <mergeCell ref="C9:C11"/>
    <mergeCell ref="D9:D11"/>
    <mergeCell ref="E9:E11"/>
    <mergeCell ref="F9:F11"/>
    <mergeCell ref="G9:G11"/>
    <mergeCell ref="A24:A29"/>
    <mergeCell ref="A36:A41"/>
    <mergeCell ref="A42:A47"/>
    <mergeCell ref="A48:A53"/>
    <mergeCell ref="A54:A59"/>
    <mergeCell ref="A60:A6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5AEA-819F-489A-BB11-C0EA5667073A}">
  <dimension ref="A1:M65"/>
  <sheetViews>
    <sheetView topLeftCell="A16" zoomScale="70" zoomScaleNormal="70" workbookViewId="0">
      <selection activeCell="L53" sqref="L53"/>
    </sheetView>
  </sheetViews>
  <sheetFormatPr baseColWidth="10" defaultRowHeight="15" x14ac:dyDescent="0.25"/>
  <cols>
    <col min="1" max="1" width="11.85546875" customWidth="1"/>
    <col min="2" max="6" width="22.85546875" customWidth="1"/>
  </cols>
  <sheetData>
    <row r="1" spans="1:13" x14ac:dyDescent="0.25">
      <c r="A1" s="193" t="s">
        <v>103</v>
      </c>
      <c r="B1" s="193"/>
      <c r="C1" s="193"/>
      <c r="D1" s="193"/>
      <c r="E1" s="193"/>
      <c r="F1" s="193"/>
    </row>
    <row r="2" spans="1:13" x14ac:dyDescent="0.25">
      <c r="A2" s="194" t="s">
        <v>23</v>
      </c>
      <c r="B2" s="13" t="s">
        <v>24</v>
      </c>
      <c r="C2" s="13" t="s">
        <v>27</v>
      </c>
      <c r="D2" s="13" t="s">
        <v>30</v>
      </c>
      <c r="E2" s="13" t="s">
        <v>28</v>
      </c>
      <c r="F2" s="30" t="s">
        <v>25</v>
      </c>
    </row>
    <row r="3" spans="1:13" x14ac:dyDescent="0.25">
      <c r="A3" s="194"/>
      <c r="B3" s="195"/>
      <c r="C3" s="196"/>
      <c r="D3" s="195"/>
      <c r="E3" s="196"/>
      <c r="F3" s="195"/>
    </row>
    <row r="4" spans="1:13" x14ac:dyDescent="0.25">
      <c r="A4" s="194"/>
      <c r="B4" s="195"/>
      <c r="C4" s="197"/>
      <c r="D4" s="195"/>
      <c r="E4" s="197"/>
      <c r="F4" s="195"/>
    </row>
    <row r="5" spans="1:13" x14ac:dyDescent="0.25">
      <c r="A5" s="194"/>
      <c r="B5" s="195"/>
      <c r="C5" s="197"/>
      <c r="D5" s="195"/>
      <c r="E5" s="197"/>
      <c r="F5" s="195"/>
    </row>
    <row r="6" spans="1:13" x14ac:dyDescent="0.25">
      <c r="A6" s="194"/>
      <c r="B6" s="195"/>
      <c r="C6" s="197"/>
      <c r="D6" s="195"/>
      <c r="E6" s="197"/>
      <c r="F6" s="195"/>
    </row>
    <row r="7" spans="1:13" x14ac:dyDescent="0.25">
      <c r="A7" s="194"/>
      <c r="B7" s="195"/>
      <c r="C7" s="197"/>
      <c r="D7" s="195"/>
      <c r="E7" s="197"/>
      <c r="F7" s="195"/>
    </row>
    <row r="8" spans="1:13" x14ac:dyDescent="0.25">
      <c r="A8" s="194"/>
      <c r="B8" s="195"/>
      <c r="C8" s="198"/>
      <c r="D8" s="195"/>
      <c r="E8" s="198"/>
      <c r="F8" s="195"/>
    </row>
    <row r="9" spans="1:13" ht="15" customHeight="1" x14ac:dyDescent="0.25">
      <c r="A9" s="194"/>
      <c r="B9" s="192" t="s">
        <v>26</v>
      </c>
      <c r="C9" s="192" t="s">
        <v>26</v>
      </c>
      <c r="D9" s="192" t="s">
        <v>26</v>
      </c>
      <c r="E9" s="192" t="s">
        <v>26</v>
      </c>
      <c r="F9" s="192" t="s">
        <v>26</v>
      </c>
    </row>
    <row r="10" spans="1:13" x14ac:dyDescent="0.25">
      <c r="A10" s="194"/>
      <c r="B10" s="192"/>
      <c r="C10" s="192"/>
      <c r="D10" s="192"/>
      <c r="E10" s="192"/>
      <c r="F10" s="192"/>
    </row>
    <row r="11" spans="1:13" x14ac:dyDescent="0.25">
      <c r="A11" s="194"/>
      <c r="B11" s="192"/>
      <c r="C11" s="192"/>
      <c r="D11" s="192"/>
      <c r="E11" s="192"/>
      <c r="F11" s="192"/>
    </row>
    <row r="12" spans="1:13" x14ac:dyDescent="0.25">
      <c r="A12" s="60" t="s">
        <v>0</v>
      </c>
      <c r="B12" s="114">
        <v>270.41000000000003</v>
      </c>
      <c r="C12" s="114">
        <v>850.64</v>
      </c>
      <c r="D12" s="114">
        <v>0</v>
      </c>
      <c r="E12" s="114">
        <v>0</v>
      </c>
      <c r="F12" s="114">
        <f t="shared" ref="F12:F17" si="0">SUM(B12:E12)</f>
        <v>1121.05</v>
      </c>
      <c r="G12" s="18"/>
      <c r="H12" s="22" t="s">
        <v>31</v>
      </c>
      <c r="I12" s="14" t="s">
        <v>54</v>
      </c>
      <c r="J12" s="14" t="s">
        <v>55</v>
      </c>
      <c r="K12" s="23" t="s">
        <v>38</v>
      </c>
      <c r="L12" s="23" t="s">
        <v>37</v>
      </c>
      <c r="M12" s="23" t="s">
        <v>40</v>
      </c>
    </row>
    <row r="13" spans="1:13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0</v>
      </c>
      <c r="F13" s="115">
        <f t="shared" si="0"/>
        <v>0</v>
      </c>
      <c r="H13" s="25">
        <f>C24+C30+C36+C42+C48+C54+C60</f>
        <v>13.236331885572366</v>
      </c>
      <c r="I13" s="25">
        <f>C25+C31+C37+C43+C49+C55+C61</f>
        <v>10.233082373490442</v>
      </c>
      <c r="J13" s="25">
        <f>C26+C32+C38+C44+C50+C56+C62</f>
        <v>0</v>
      </c>
      <c r="K13" s="25">
        <f>C27+C33+C39+C45+C51+C57+C63</f>
        <v>33.057558307653039</v>
      </c>
      <c r="L13" s="25">
        <f>C28+C34+C40+C46+C52+C58+C64</f>
        <v>3.4770946694103748</v>
      </c>
      <c r="M13" s="25">
        <f>C29+C35+C41+C47+C53+C59+C65</f>
        <v>8.0074812768163657</v>
      </c>
    </row>
    <row r="14" spans="1:13" x14ac:dyDescent="0.25">
      <c r="A14" s="58" t="s">
        <v>2</v>
      </c>
      <c r="B14" s="116">
        <v>0</v>
      </c>
      <c r="C14" s="116">
        <v>131.15</v>
      </c>
      <c r="D14" s="116">
        <v>0</v>
      </c>
      <c r="E14" s="116">
        <v>0</v>
      </c>
      <c r="F14" s="116">
        <f t="shared" si="0"/>
        <v>131.15</v>
      </c>
    </row>
    <row r="15" spans="1:13" x14ac:dyDescent="0.25">
      <c r="A15" s="59" t="s">
        <v>3</v>
      </c>
      <c r="B15" s="117">
        <v>347.88</v>
      </c>
      <c r="C15" s="117">
        <v>0</v>
      </c>
      <c r="D15" s="117">
        <v>191.96</v>
      </c>
      <c r="E15" s="117">
        <v>0</v>
      </c>
      <c r="F15" s="117">
        <f t="shared" si="0"/>
        <v>539.84</v>
      </c>
    </row>
    <row r="16" spans="1:13" x14ac:dyDescent="0.25">
      <c r="A16" s="63" t="s">
        <v>4</v>
      </c>
      <c r="B16" s="118">
        <v>128.85</v>
      </c>
      <c r="C16" s="118">
        <v>90.47</v>
      </c>
      <c r="D16" s="118">
        <v>57.43</v>
      </c>
      <c r="E16" s="118">
        <v>148.09</v>
      </c>
      <c r="F16" s="118">
        <f t="shared" si="0"/>
        <v>424.84000000000003</v>
      </c>
    </row>
    <row r="17" spans="1:11" x14ac:dyDescent="0.25">
      <c r="A17" s="61" t="s">
        <v>5</v>
      </c>
      <c r="B17" s="119">
        <v>67.290000000000006</v>
      </c>
      <c r="C17" s="119">
        <v>0</v>
      </c>
      <c r="D17" s="119">
        <v>122.54</v>
      </c>
      <c r="E17" s="119">
        <v>0</v>
      </c>
      <c r="F17" s="119">
        <f t="shared" si="0"/>
        <v>189.83</v>
      </c>
    </row>
    <row r="18" spans="1:11" x14ac:dyDescent="0.25">
      <c r="A18" s="120" t="s">
        <v>11</v>
      </c>
      <c r="B18" s="123">
        <v>152.61000000000001</v>
      </c>
      <c r="C18" s="123">
        <v>170.68</v>
      </c>
      <c r="D18" s="123">
        <v>60.08</v>
      </c>
      <c r="E18" s="123">
        <v>0</v>
      </c>
      <c r="F18" s="123">
        <f t="shared" ref="F18" si="1">SUM(B18:E18)</f>
        <v>383.37</v>
      </c>
    </row>
    <row r="19" spans="1:11" x14ac:dyDescent="0.25">
      <c r="A19" s="122"/>
      <c r="B19" s="121"/>
      <c r="C19" s="121"/>
      <c r="D19" s="121"/>
      <c r="E19" s="121"/>
      <c r="F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118</v>
      </c>
      <c r="C21" s="9" t="s">
        <v>119</v>
      </c>
      <c r="D21" s="9" t="s">
        <v>120</v>
      </c>
    </row>
    <row r="22" spans="1:11" x14ac:dyDescent="0.25">
      <c r="A22" s="31"/>
      <c r="B22" s="31"/>
      <c r="C22" s="31"/>
      <c r="D22" s="31"/>
      <c r="H22" t="s">
        <v>139</v>
      </c>
      <c r="J22" t="s">
        <v>137</v>
      </c>
    </row>
    <row r="23" spans="1:11" x14ac:dyDescent="0.25">
      <c r="A23" s="9" t="s">
        <v>23</v>
      </c>
      <c r="B23" s="9" t="s">
        <v>22</v>
      </c>
      <c r="C23" s="20" t="s">
        <v>140</v>
      </c>
      <c r="D23" t="s">
        <v>132</v>
      </c>
      <c r="E23" t="s">
        <v>133</v>
      </c>
      <c r="F23" t="s">
        <v>134</v>
      </c>
      <c r="G23" t="s">
        <v>135</v>
      </c>
      <c r="H23" s="170" t="s">
        <v>136</v>
      </c>
      <c r="I23" t="s">
        <v>138</v>
      </c>
      <c r="J23" s="170" t="s">
        <v>136</v>
      </c>
      <c r="K23" s="170"/>
    </row>
    <row r="24" spans="1:11" x14ac:dyDescent="0.25">
      <c r="A24" s="174" t="s">
        <v>0</v>
      </c>
      <c r="B24" s="14" t="s">
        <v>31</v>
      </c>
      <c r="C24" s="15">
        <f>F12*'Consumo eléctrico'!F2</f>
        <v>5.2222874628302645</v>
      </c>
    </row>
    <row r="25" spans="1:11" x14ac:dyDescent="0.25">
      <c r="A25" s="175"/>
      <c r="B25" s="14" t="s">
        <v>54</v>
      </c>
      <c r="C25" s="15">
        <f>'Consumo eléctrico'!O2*F12</f>
        <v>5.0053427301810531</v>
      </c>
      <c r="D25">
        <f>E25*C25</f>
        <v>26.778583606468633</v>
      </c>
      <c r="E25">
        <v>5.35</v>
      </c>
      <c r="F25">
        <v>0.95299999999999996</v>
      </c>
      <c r="G25">
        <f>F25*D25</f>
        <v>25.519990176964605</v>
      </c>
      <c r="H25">
        <f>G25/E25</f>
        <v>4.7700916218625435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F12*'Consumo gas natural'!B2</f>
        <v>18.482625702680238</v>
      </c>
      <c r="D27">
        <f>E27*C27</f>
        <v>9.241312851340119</v>
      </c>
      <c r="E27">
        <v>0.5</v>
      </c>
      <c r="F27">
        <v>0.495</v>
      </c>
      <c r="G27">
        <f t="shared" si="2"/>
        <v>4.5744498614133589</v>
      </c>
      <c r="H27">
        <f t="shared" si="3"/>
        <v>9.1488997228267177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F12*'Consumo gas natural'!D2</f>
        <v>2.5734411985936769</v>
      </c>
    </row>
    <row r="29" spans="1:11" x14ac:dyDescent="0.25">
      <c r="A29" s="176"/>
      <c r="B29" s="23" t="s">
        <v>40</v>
      </c>
      <c r="C29" s="16">
        <f>'Consumo gas natural'!F2*F12</f>
        <v>0</v>
      </c>
    </row>
    <row r="30" spans="1:11" x14ac:dyDescent="0.25">
      <c r="A30" s="177" t="s">
        <v>1</v>
      </c>
      <c r="B30" s="14" t="s">
        <v>31</v>
      </c>
      <c r="C30" s="15">
        <f>F13*'Consumo eléctrico'!F3</f>
        <v>0</v>
      </c>
    </row>
    <row r="31" spans="1:11" x14ac:dyDescent="0.25">
      <c r="A31" s="178"/>
      <c r="B31" s="14" t="s">
        <v>54</v>
      </c>
      <c r="C31" s="15">
        <f>F13*'Consumo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Finochietto!F13*'Consumo gas natural'!B3</f>
        <v>0</v>
      </c>
    </row>
    <row r="34" spans="1:3" x14ac:dyDescent="0.25">
      <c r="A34" s="178"/>
      <c r="B34" s="17" t="s">
        <v>37</v>
      </c>
      <c r="C34" s="16">
        <f>F13*'Consumo gas natural'!D3</f>
        <v>0</v>
      </c>
    </row>
    <row r="35" spans="1:3" x14ac:dyDescent="0.25">
      <c r="A35" s="179"/>
      <c r="B35" s="23" t="s">
        <v>40</v>
      </c>
      <c r="C35" s="16">
        <f>F13*'Consumo gas natural'!F3</f>
        <v>0</v>
      </c>
    </row>
    <row r="36" spans="1:3" x14ac:dyDescent="0.25">
      <c r="A36" s="180" t="s">
        <v>2</v>
      </c>
      <c r="B36" s="14" t="s">
        <v>31</v>
      </c>
      <c r="C36" s="15">
        <f>F14*'Consumo eléctrico'!F4</f>
        <v>2.0728557058195598</v>
      </c>
    </row>
    <row r="37" spans="1:3" x14ac:dyDescent="0.25">
      <c r="A37" s="181"/>
      <c r="B37" s="14" t="s">
        <v>54</v>
      </c>
      <c r="C37" s="15">
        <f>F14*'Consumo eléctrico'!O4</f>
        <v>0.67428348897434542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F14*'Consumo gas natural'!B4</f>
        <v>0.55658540822684621</v>
      </c>
    </row>
    <row r="40" spans="1:3" x14ac:dyDescent="0.25">
      <c r="A40" s="181"/>
      <c r="B40" s="17" t="s">
        <v>37</v>
      </c>
      <c r="C40" s="16">
        <f>F14*'Consumo gas natural'!D4</f>
        <v>1.0126434104908417E-2</v>
      </c>
    </row>
    <row r="41" spans="1:3" x14ac:dyDescent="0.25">
      <c r="A41" s="182"/>
      <c r="B41" s="23" t="s">
        <v>40</v>
      </c>
      <c r="C41" s="16">
        <f>F14*'Consumo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F15*'Consumo eléctrico'!F5</f>
        <v>1.4089367551305985</v>
      </c>
    </row>
    <row r="43" spans="1:3" x14ac:dyDescent="0.25">
      <c r="A43" s="184"/>
      <c r="B43" s="14" t="s">
        <v>54</v>
      </c>
      <c r="C43" s="15">
        <f>F15*'Consumo eléctrico'!O5</f>
        <v>1.1367167391198874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F15*'Consumo gas natural'!B5</f>
        <v>2.9401316962690633</v>
      </c>
    </row>
    <row r="46" spans="1:3" x14ac:dyDescent="0.25">
      <c r="A46" s="184"/>
      <c r="B46" s="17" t="s">
        <v>37</v>
      </c>
      <c r="C46" s="16">
        <f>F15*'Consumo gas natural'!D5</f>
        <v>6.5805248101981476E-2</v>
      </c>
    </row>
    <row r="47" spans="1:3" x14ac:dyDescent="0.25">
      <c r="A47" s="185"/>
      <c r="B47" s="23" t="s">
        <v>40</v>
      </c>
      <c r="C47" s="16">
        <f>F15*'Consumo gas natural'!F5</f>
        <v>0</v>
      </c>
    </row>
    <row r="48" spans="1:3" x14ac:dyDescent="0.25">
      <c r="A48" s="186" t="s">
        <v>4</v>
      </c>
      <c r="B48" s="14" t="s">
        <v>31</v>
      </c>
      <c r="C48" s="15">
        <f>F16*'Consumo eléctrico'!F6</f>
        <v>2.3341611997597025</v>
      </c>
    </row>
    <row r="49" spans="1:10" x14ac:dyDescent="0.25">
      <c r="A49" s="187"/>
      <c r="B49" s="14" t="s">
        <v>54</v>
      </c>
      <c r="C49" s="15">
        <f>'Consumo eléctrico'!O6*F16</f>
        <v>0.72988143379989445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F16*'Consumo gas natural'!B6</f>
        <v>2.4753499131215659</v>
      </c>
    </row>
    <row r="52" spans="1:10" x14ac:dyDescent="0.25">
      <c r="A52" s="187"/>
      <c r="B52" s="17" t="s">
        <v>37</v>
      </c>
      <c r="C52" s="16">
        <f>F16*'Consumo gas natural'!D6</f>
        <v>0.44823870650888437</v>
      </c>
    </row>
    <row r="53" spans="1:10" x14ac:dyDescent="0.25">
      <c r="A53" s="188"/>
      <c r="B53" s="23" t="s">
        <v>40</v>
      </c>
      <c r="C53" s="16">
        <f>F16*'Consumo gas natural'!F6</f>
        <v>8.0074812768163657</v>
      </c>
    </row>
    <row r="54" spans="1:10" x14ac:dyDescent="0.25">
      <c r="A54" s="189" t="s">
        <v>5</v>
      </c>
      <c r="B54" s="14" t="s">
        <v>31</v>
      </c>
      <c r="C54" s="15">
        <f>F17*'Consumo eléctrico'!F7</f>
        <v>0.88836842986740983</v>
      </c>
    </row>
    <row r="55" spans="1:10" x14ac:dyDescent="0.25">
      <c r="A55" s="190"/>
      <c r="B55" s="14" t="s">
        <v>54</v>
      </c>
      <c r="C55" s="15">
        <f>'Consumo eléctrico'!O7*Finochietto!F17</f>
        <v>1.0986049524779307</v>
      </c>
      <c r="D55">
        <f>E55*C55</f>
        <v>5.8775364957569289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F17*'Consumo gas natural'!B7</f>
        <v>2.4703980592149302</v>
      </c>
      <c r="D57">
        <f>E57*C57</f>
        <v>1.2351990296074651</v>
      </c>
      <c r="E57">
        <v>0.5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natural'!D7*Finochietto!F17</f>
        <v>0.3328138772247069</v>
      </c>
    </row>
    <row r="59" spans="1:10" x14ac:dyDescent="0.25">
      <c r="A59" s="191"/>
      <c r="B59" s="23" t="s">
        <v>40</v>
      </c>
      <c r="C59" s="16">
        <f>F17*'Consumo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F18*'Consumo eléctrico'!F8</f>
        <v>1.309722332164831</v>
      </c>
    </row>
    <row r="61" spans="1:10" x14ac:dyDescent="0.25">
      <c r="A61" s="172"/>
      <c r="B61" s="14" t="s">
        <v>54</v>
      </c>
      <c r="C61" s="15">
        <f>F18*'Consumo eléctrico'!O8</f>
        <v>1.5882530289373311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natural'!B8*Finochietto!F18</f>
        <v>6.1324675281404017</v>
      </c>
    </row>
    <row r="64" spans="1:10" x14ac:dyDescent="0.25">
      <c r="A64" s="172"/>
      <c r="B64" s="17" t="s">
        <v>37</v>
      </c>
      <c r="C64" s="16">
        <f>F18*'Consumo gas natural'!D8</f>
        <v>4.6669204876217021E-2</v>
      </c>
    </row>
    <row r="65" spans="1:3" x14ac:dyDescent="0.25">
      <c r="A65" s="173"/>
      <c r="B65" s="23" t="s">
        <v>40</v>
      </c>
      <c r="C65" s="16">
        <f>F18*'Consumo gas natural'!F8</f>
        <v>0</v>
      </c>
    </row>
  </sheetData>
  <mergeCells count="19">
    <mergeCell ref="A1:F1"/>
    <mergeCell ref="A2:A11"/>
    <mergeCell ref="B3:B8"/>
    <mergeCell ref="C3:C8"/>
    <mergeCell ref="D3:D8"/>
    <mergeCell ref="E3:E8"/>
    <mergeCell ref="F3:F8"/>
    <mergeCell ref="B9:B11"/>
    <mergeCell ref="C9:C11"/>
    <mergeCell ref="D9:D11"/>
    <mergeCell ref="A48:A53"/>
    <mergeCell ref="A54:A59"/>
    <mergeCell ref="A60:A65"/>
    <mergeCell ref="E9:E11"/>
    <mergeCell ref="F9:F11"/>
    <mergeCell ref="A24:A29"/>
    <mergeCell ref="A30:A35"/>
    <mergeCell ref="A36:A41"/>
    <mergeCell ref="A42:A4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056E-EB16-4939-B478-7FDD5A59865A}">
  <dimension ref="A1:M65"/>
  <sheetViews>
    <sheetView topLeftCell="A15" zoomScale="70" zoomScaleNormal="70" workbookViewId="0">
      <selection activeCell="C64" sqref="C64"/>
    </sheetView>
  </sheetViews>
  <sheetFormatPr baseColWidth="10" defaultRowHeight="15" x14ac:dyDescent="0.25"/>
  <cols>
    <col min="1" max="1" width="11.85546875" customWidth="1"/>
    <col min="2" max="6" width="22.85546875" customWidth="1"/>
  </cols>
  <sheetData>
    <row r="1" spans="1:13" x14ac:dyDescent="0.25">
      <c r="A1" s="193" t="s">
        <v>104</v>
      </c>
      <c r="B1" s="193"/>
      <c r="C1" s="193"/>
      <c r="D1" s="193"/>
      <c r="E1" s="193"/>
      <c r="F1" s="193"/>
    </row>
    <row r="2" spans="1:13" x14ac:dyDescent="0.25">
      <c r="A2" s="194" t="s">
        <v>23</v>
      </c>
      <c r="B2" s="13" t="s">
        <v>24</v>
      </c>
      <c r="C2" s="13" t="s">
        <v>27</v>
      </c>
      <c r="D2" s="13" t="s">
        <v>30</v>
      </c>
      <c r="E2" s="13" t="s">
        <v>28</v>
      </c>
      <c r="F2" s="30" t="s">
        <v>25</v>
      </c>
    </row>
    <row r="3" spans="1:13" x14ac:dyDescent="0.25">
      <c r="A3" s="194"/>
      <c r="B3" s="195"/>
      <c r="C3" s="196"/>
      <c r="D3" s="195"/>
      <c r="E3" s="196"/>
      <c r="F3" s="195"/>
    </row>
    <row r="4" spans="1:13" x14ac:dyDescent="0.25">
      <c r="A4" s="194"/>
      <c r="B4" s="195"/>
      <c r="C4" s="197"/>
      <c r="D4" s="195"/>
      <c r="E4" s="197"/>
      <c r="F4" s="195"/>
    </row>
    <row r="5" spans="1:13" x14ac:dyDescent="0.25">
      <c r="A5" s="194"/>
      <c r="B5" s="195"/>
      <c r="C5" s="197"/>
      <c r="D5" s="195"/>
      <c r="E5" s="197"/>
      <c r="F5" s="195"/>
    </row>
    <row r="6" spans="1:13" x14ac:dyDescent="0.25">
      <c r="A6" s="194"/>
      <c r="B6" s="195"/>
      <c r="C6" s="197"/>
      <c r="D6" s="195"/>
      <c r="E6" s="197"/>
      <c r="F6" s="195"/>
    </row>
    <row r="7" spans="1:13" x14ac:dyDescent="0.25">
      <c r="A7" s="194"/>
      <c r="B7" s="195"/>
      <c r="C7" s="197"/>
      <c r="D7" s="195"/>
      <c r="E7" s="197"/>
      <c r="F7" s="195"/>
    </row>
    <row r="8" spans="1:13" x14ac:dyDescent="0.25">
      <c r="A8" s="194"/>
      <c r="B8" s="195"/>
      <c r="C8" s="198"/>
      <c r="D8" s="195"/>
      <c r="E8" s="198"/>
      <c r="F8" s="195"/>
    </row>
    <row r="9" spans="1:13" ht="15" customHeight="1" x14ac:dyDescent="0.25">
      <c r="A9" s="194"/>
      <c r="B9" s="192" t="s">
        <v>26</v>
      </c>
      <c r="C9" s="192" t="s">
        <v>26</v>
      </c>
      <c r="D9" s="192" t="s">
        <v>26</v>
      </c>
      <c r="E9" s="192" t="s">
        <v>26</v>
      </c>
      <c r="F9" s="192" t="s">
        <v>26</v>
      </c>
    </row>
    <row r="10" spans="1:13" x14ac:dyDescent="0.25">
      <c r="A10" s="194"/>
      <c r="B10" s="192"/>
      <c r="C10" s="192"/>
      <c r="D10" s="192"/>
      <c r="E10" s="192"/>
      <c r="F10" s="192"/>
    </row>
    <row r="11" spans="1:13" x14ac:dyDescent="0.25">
      <c r="A11" s="194"/>
      <c r="B11" s="192"/>
      <c r="C11" s="192"/>
      <c r="D11" s="192"/>
      <c r="E11" s="192"/>
      <c r="F11" s="192"/>
    </row>
    <row r="12" spans="1:13" x14ac:dyDescent="0.25">
      <c r="A12" s="60" t="s">
        <v>0</v>
      </c>
      <c r="B12" s="114">
        <v>0</v>
      </c>
      <c r="C12" s="114">
        <v>0</v>
      </c>
      <c r="D12" s="114">
        <v>716.48</v>
      </c>
      <c r="E12" s="114">
        <v>475.26</v>
      </c>
      <c r="F12" s="114">
        <f t="shared" ref="F12:F17" si="0">SUM(B12:E12)</f>
        <v>1191.74</v>
      </c>
      <c r="G12" s="18"/>
      <c r="H12" s="22" t="s">
        <v>31</v>
      </c>
      <c r="I12" s="14" t="s">
        <v>54</v>
      </c>
      <c r="J12" s="14" t="s">
        <v>55</v>
      </c>
      <c r="K12" s="23" t="s">
        <v>38</v>
      </c>
      <c r="L12" s="23" t="s">
        <v>37</v>
      </c>
      <c r="M12" s="23" t="s">
        <v>40</v>
      </c>
    </row>
    <row r="13" spans="1:13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439.99</v>
      </c>
      <c r="F13" s="115">
        <f t="shared" si="0"/>
        <v>439.99</v>
      </c>
      <c r="H13" s="25">
        <f>C24+C30+C36+C42+C48+C54+C60</f>
        <v>17.664539274320742</v>
      </c>
      <c r="I13" s="25">
        <f>C25+C31+C37+C43+C49+C55+C61</f>
        <v>14.245718050029879</v>
      </c>
      <c r="J13" s="25">
        <f>C26+C32+C38+C44+C50+C56+C62</f>
        <v>0</v>
      </c>
      <c r="K13" s="25">
        <f>C27+C33+C39+C45+C51+C57+C63</f>
        <v>42.869526842512776</v>
      </c>
      <c r="L13" s="25">
        <f>C28+C34+C40+C46+C52+C58+C64</f>
        <v>6.2881806962338986</v>
      </c>
      <c r="M13" s="25">
        <f>C29+C35+C41+C47+C53+C59+C65</f>
        <v>9.8105027883036406</v>
      </c>
    </row>
    <row r="14" spans="1:13" x14ac:dyDescent="0.25">
      <c r="A14" s="58" t="s">
        <v>2</v>
      </c>
      <c r="B14" s="116">
        <v>0</v>
      </c>
      <c r="C14" s="116">
        <v>27.89</v>
      </c>
      <c r="D14" s="116">
        <v>0</v>
      </c>
      <c r="E14" s="116">
        <v>81.790000000000006</v>
      </c>
      <c r="F14" s="116">
        <f t="shared" si="0"/>
        <v>109.68</v>
      </c>
    </row>
    <row r="15" spans="1:13" x14ac:dyDescent="0.25">
      <c r="A15" s="59" t="s">
        <v>3</v>
      </c>
      <c r="B15" s="117">
        <v>0</v>
      </c>
      <c r="C15" s="117">
        <v>141.28</v>
      </c>
      <c r="D15" s="117">
        <v>0</v>
      </c>
      <c r="E15" s="117">
        <v>0</v>
      </c>
      <c r="F15" s="117">
        <f t="shared" si="0"/>
        <v>141.28</v>
      </c>
    </row>
    <row r="16" spans="1:13" x14ac:dyDescent="0.25">
      <c r="A16" s="63" t="s">
        <v>4</v>
      </c>
      <c r="B16" s="118">
        <v>124.73</v>
      </c>
      <c r="C16" s="118">
        <v>96.39</v>
      </c>
      <c r="D16" s="118">
        <v>299.38</v>
      </c>
      <c r="E16" s="118">
        <v>0</v>
      </c>
      <c r="F16" s="118">
        <f t="shared" si="0"/>
        <v>520.5</v>
      </c>
    </row>
    <row r="17" spans="1:11" x14ac:dyDescent="0.25">
      <c r="A17" s="61" t="s">
        <v>5</v>
      </c>
      <c r="B17" s="119">
        <v>0</v>
      </c>
      <c r="C17" s="119">
        <v>817.93</v>
      </c>
      <c r="D17" s="119">
        <v>0</v>
      </c>
      <c r="E17" s="119">
        <v>0</v>
      </c>
      <c r="F17" s="119">
        <f t="shared" si="0"/>
        <v>817.93</v>
      </c>
    </row>
    <row r="18" spans="1:11" x14ac:dyDescent="0.25">
      <c r="A18" s="120" t="s">
        <v>11</v>
      </c>
      <c r="B18" s="123">
        <v>0</v>
      </c>
      <c r="C18" s="123">
        <v>19.78</v>
      </c>
      <c r="D18" s="123">
        <v>15.17</v>
      </c>
      <c r="E18" s="123">
        <v>15.17</v>
      </c>
      <c r="F18" s="123">
        <f t="shared" ref="F18" si="1">SUM(B18:E18)</f>
        <v>50.120000000000005</v>
      </c>
    </row>
    <row r="19" spans="1:11" x14ac:dyDescent="0.25">
      <c r="A19" s="122"/>
      <c r="B19" s="121"/>
      <c r="C19" s="121"/>
      <c r="D19" s="121"/>
      <c r="E19" s="121"/>
      <c r="F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118</v>
      </c>
      <c r="C21" s="9" t="s">
        <v>121</v>
      </c>
      <c r="D21" s="9" t="s">
        <v>120</v>
      </c>
    </row>
    <row r="22" spans="1:11" x14ac:dyDescent="0.25">
      <c r="A22" s="31"/>
      <c r="B22" s="31"/>
      <c r="C22" s="31"/>
      <c r="D22" s="31"/>
      <c r="H22" t="s">
        <v>139</v>
      </c>
      <c r="J22" t="s">
        <v>137</v>
      </c>
    </row>
    <row r="23" spans="1:11" x14ac:dyDescent="0.25">
      <c r="A23" s="9" t="s">
        <v>23</v>
      </c>
      <c r="B23" s="9" t="s">
        <v>22</v>
      </c>
      <c r="C23" s="20" t="s">
        <v>140</v>
      </c>
      <c r="D23" t="s">
        <v>132</v>
      </c>
      <c r="E23" t="s">
        <v>133</v>
      </c>
      <c r="F23" t="s">
        <v>134</v>
      </c>
      <c r="G23" t="s">
        <v>135</v>
      </c>
      <c r="H23" s="170" t="s">
        <v>136</v>
      </c>
      <c r="I23" t="s">
        <v>138</v>
      </c>
      <c r="J23" s="170" t="s">
        <v>136</v>
      </c>
      <c r="K23" s="170"/>
    </row>
    <row r="24" spans="1:11" x14ac:dyDescent="0.25">
      <c r="A24" s="174" t="s">
        <v>0</v>
      </c>
      <c r="B24" s="14" t="s">
        <v>31</v>
      </c>
      <c r="C24" s="15">
        <f>F12*'Consumo eléctrico'!F2</f>
        <v>5.55158901115324</v>
      </c>
    </row>
    <row r="25" spans="1:11" x14ac:dyDescent="0.25">
      <c r="A25" s="175"/>
      <c r="B25" s="14" t="s">
        <v>54</v>
      </c>
      <c r="C25" s="15">
        <f>'Consumo eléctrico'!O2*F12</f>
        <v>5.3209644041443012</v>
      </c>
      <c r="D25">
        <f>E25*C25</f>
        <v>28.467159562172011</v>
      </c>
      <c r="E25">
        <v>5.35</v>
      </c>
      <c r="F25">
        <v>0.65600000000000003</v>
      </c>
      <c r="G25">
        <f>F25*D25</f>
        <v>18.674456672784839</v>
      </c>
      <c r="H25">
        <f>G25/E25</f>
        <v>3.4905526491186616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F12*'Consumo gas natural'!B2</f>
        <v>19.648083809742783</v>
      </c>
      <c r="D27">
        <f>E27*C27</f>
        <v>15.718467047794228</v>
      </c>
      <c r="E27">
        <v>0.8</v>
      </c>
      <c r="F27">
        <v>0.55000000000000004</v>
      </c>
      <c r="G27">
        <f t="shared" si="2"/>
        <v>8.6451568762868263</v>
      </c>
      <c r="H27">
        <f t="shared" si="3"/>
        <v>10.806446095358533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F12*'Consumo gas natural'!D2</f>
        <v>2.7357145658195701</v>
      </c>
    </row>
    <row r="29" spans="1:11" x14ac:dyDescent="0.25">
      <c r="A29" s="176"/>
      <c r="B29" s="23" t="s">
        <v>40</v>
      </c>
      <c r="C29" s="16">
        <f>'Consumo gas natural'!F2*F12</f>
        <v>0</v>
      </c>
    </row>
    <row r="30" spans="1:11" x14ac:dyDescent="0.25">
      <c r="A30" s="177" t="s">
        <v>1</v>
      </c>
      <c r="B30" s="14" t="s">
        <v>31</v>
      </c>
      <c r="C30" s="15">
        <f>F13*'Consumo eléctrico'!F3</f>
        <v>3.1519820149190232</v>
      </c>
    </row>
    <row r="31" spans="1:11" x14ac:dyDescent="0.25">
      <c r="A31" s="178"/>
      <c r="B31" s="14" t="s">
        <v>54</v>
      </c>
      <c r="C31" s="15">
        <f>F13*'Consumo eléctrico'!O3</f>
        <v>2.2278857489861834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Maternidad!F13*'Consumo gas natural'!B3</f>
        <v>7.5077453506142424</v>
      </c>
    </row>
    <row r="34" spans="1:3" x14ac:dyDescent="0.25">
      <c r="A34" s="178"/>
      <c r="B34" s="17" t="s">
        <v>37</v>
      </c>
      <c r="C34" s="16">
        <f>F13*'Consumo gas natural'!D3</f>
        <v>1.5374953347181526</v>
      </c>
    </row>
    <row r="35" spans="1:3" x14ac:dyDescent="0.25">
      <c r="A35" s="179"/>
      <c r="B35" s="23" t="s">
        <v>40</v>
      </c>
      <c r="C35" s="16">
        <f>F13*'Consumo gas natural'!F3</f>
        <v>0</v>
      </c>
    </row>
    <row r="36" spans="1:3" x14ac:dyDescent="0.25">
      <c r="A36" s="180" t="s">
        <v>2</v>
      </c>
      <c r="B36" s="14" t="s">
        <v>31</v>
      </c>
      <c r="C36" s="15">
        <f>F14*'Consumo eléctrico'!F4</f>
        <v>1.7335174518817331</v>
      </c>
    </row>
    <row r="37" spans="1:3" x14ac:dyDescent="0.25">
      <c r="A37" s="181"/>
      <c r="B37" s="14" t="s">
        <v>54</v>
      </c>
      <c r="C37" s="15">
        <f>F14*'Consumo eléctrico'!O4</f>
        <v>0.56389945154941823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F14*'Consumo gas natural'!B4</f>
        <v>0.46546921520640866</v>
      </c>
    </row>
    <row r="40" spans="1:3" x14ac:dyDescent="0.25">
      <c r="A40" s="181"/>
      <c r="B40" s="17" t="s">
        <v>37</v>
      </c>
      <c r="C40" s="16">
        <f>F14*'Consumo gas natural'!D4</f>
        <v>8.4686793185387368E-3</v>
      </c>
    </row>
    <row r="41" spans="1:3" x14ac:dyDescent="0.25">
      <c r="A41" s="182"/>
      <c r="B41" s="23" t="s">
        <v>40</v>
      </c>
      <c r="C41" s="16">
        <f>F14*'Consumo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F15*'Consumo eléctrico'!F5</f>
        <v>0.36872885441028996</v>
      </c>
    </row>
    <row r="43" spans="1:3" x14ac:dyDescent="0.25">
      <c r="A43" s="184"/>
      <c r="B43" s="14" t="s">
        <v>54</v>
      </c>
      <c r="C43" s="15">
        <f>F15*'Consumo eléctrico'!O5</f>
        <v>0.29748692372343227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F15*'Consumo gas natural'!B5</f>
        <v>0.76945355299513418</v>
      </c>
    </row>
    <row r="46" spans="1:3" x14ac:dyDescent="0.25">
      <c r="A46" s="184"/>
      <c r="B46" s="17" t="s">
        <v>37</v>
      </c>
      <c r="C46" s="16">
        <f>F15*'Consumo gas natural'!D5</f>
        <v>1.7221705416138006E-2</v>
      </c>
    </row>
    <row r="47" spans="1:3" x14ac:dyDescent="0.25">
      <c r="A47" s="185"/>
      <c r="B47" s="23" t="s">
        <v>40</v>
      </c>
      <c r="C47" s="16">
        <f>F15*'Consumo gas natural'!F5</f>
        <v>0</v>
      </c>
    </row>
    <row r="48" spans="1:3" x14ac:dyDescent="0.25">
      <c r="A48" s="186" t="s">
        <v>4</v>
      </c>
      <c r="B48" s="14" t="s">
        <v>31</v>
      </c>
      <c r="C48" s="15">
        <f>F16*'Consumo eléctrico'!F6</f>
        <v>2.8597375587866609</v>
      </c>
    </row>
    <row r="49" spans="1:10" x14ac:dyDescent="0.25">
      <c r="A49" s="187"/>
      <c r="B49" s="14" t="s">
        <v>54</v>
      </c>
      <c r="C49" s="15">
        <f>'Consumo eléctrico'!O6*F16</f>
        <v>0.89422673546004383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F16*'Consumo gas natural'!B6</f>
        <v>3.0327173283583821</v>
      </c>
    </row>
    <row r="52" spans="1:10" x14ac:dyDescent="0.25">
      <c r="A52" s="187"/>
      <c r="B52" s="17" t="s">
        <v>37</v>
      </c>
      <c r="C52" s="16">
        <f>F16*'Consumo gas natural'!D6</f>
        <v>0.54916732590592765</v>
      </c>
    </row>
    <row r="53" spans="1:10" x14ac:dyDescent="0.25">
      <c r="A53" s="188"/>
      <c r="B53" s="23" t="s">
        <v>40</v>
      </c>
      <c r="C53" s="16">
        <f>F16*'Consumo gas natural'!F6</f>
        <v>9.8105027883036406</v>
      </c>
    </row>
    <row r="54" spans="1:10" x14ac:dyDescent="0.25">
      <c r="A54" s="189" t="s">
        <v>5</v>
      </c>
      <c r="B54" s="14" t="s">
        <v>31</v>
      </c>
      <c r="C54" s="15">
        <f>F17*'Consumo eléctrico'!F7</f>
        <v>3.8277574136935701</v>
      </c>
    </row>
    <row r="55" spans="1:10" x14ac:dyDescent="0.25">
      <c r="A55" s="190"/>
      <c r="B55" s="14" t="s">
        <v>54</v>
      </c>
      <c r="C55" s="15">
        <f>'Consumo eléctrico'!O7*Maternidad!F17</f>
        <v>4.7336140166479153</v>
      </c>
      <c r="D55">
        <f>E55*C55</f>
        <v>25.324834989066346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F17*'Consumo gas natural'!B7</f>
        <v>10.644327474970591</v>
      </c>
      <c r="D57">
        <f>E57*C57</f>
        <v>8.5154619799764735</v>
      </c>
      <c r="E57">
        <v>0.8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natural'!D7*Maternidad!F17</f>
        <v>1.4340117715766973</v>
      </c>
    </row>
    <row r="59" spans="1:10" x14ac:dyDescent="0.25">
      <c r="A59" s="191"/>
      <c r="B59" s="23" t="s">
        <v>40</v>
      </c>
      <c r="C59" s="16">
        <f>F17*'Consumo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F18*'Consumo eléctrico'!F8</f>
        <v>0.17122696947622748</v>
      </c>
    </row>
    <row r="61" spans="1:10" x14ac:dyDescent="0.25">
      <c r="A61" s="172"/>
      <c r="B61" s="14" t="s">
        <v>54</v>
      </c>
      <c r="C61" s="15">
        <f>F18*'Consumo eléctrico'!O8</f>
        <v>0.20764076951858268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natural'!B8*Maternidad!F18</f>
        <v>0.80173011062523658</v>
      </c>
    </row>
    <row r="64" spans="1:10" x14ac:dyDescent="0.25">
      <c r="A64" s="172"/>
      <c r="B64" s="17" t="s">
        <v>37</v>
      </c>
      <c r="C64" s="16">
        <f>F18*'Consumo gas natural'!D8</f>
        <v>6.1013134788741874E-3</v>
      </c>
    </row>
    <row r="65" spans="1:3" x14ac:dyDescent="0.25">
      <c r="A65" s="173"/>
      <c r="B65" s="23" t="s">
        <v>40</v>
      </c>
      <c r="C65" s="16">
        <f>F18*'Consumo gas natural'!F8</f>
        <v>0</v>
      </c>
    </row>
  </sheetData>
  <mergeCells count="19">
    <mergeCell ref="A1:F1"/>
    <mergeCell ref="A2:A11"/>
    <mergeCell ref="B3:B8"/>
    <mergeCell ref="C3:C8"/>
    <mergeCell ref="D3:D8"/>
    <mergeCell ref="E3:E8"/>
    <mergeCell ref="F3:F8"/>
    <mergeCell ref="B9:B11"/>
    <mergeCell ref="C9:C11"/>
    <mergeCell ref="D9:D11"/>
    <mergeCell ref="A48:A53"/>
    <mergeCell ref="A54:A59"/>
    <mergeCell ref="A60:A65"/>
    <mergeCell ref="E9:E11"/>
    <mergeCell ref="F9:F11"/>
    <mergeCell ref="A24:A29"/>
    <mergeCell ref="A30:A35"/>
    <mergeCell ref="A36:A41"/>
    <mergeCell ref="A42:A4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C9E1-6F1E-470D-9ACF-DCC48BB6BE89}">
  <dimension ref="A1:M65"/>
  <sheetViews>
    <sheetView zoomScale="70" zoomScaleNormal="70" workbookViewId="0">
      <selection activeCell="F45" sqref="F45"/>
    </sheetView>
  </sheetViews>
  <sheetFormatPr baseColWidth="10" defaultRowHeight="15" x14ac:dyDescent="0.25"/>
  <cols>
    <col min="1" max="1" width="11.85546875" customWidth="1"/>
    <col min="2" max="6" width="22.85546875" customWidth="1"/>
  </cols>
  <sheetData>
    <row r="1" spans="1:13" x14ac:dyDescent="0.25">
      <c r="A1" s="193" t="s">
        <v>122</v>
      </c>
      <c r="B1" s="193"/>
      <c r="C1" s="193"/>
      <c r="D1" s="193"/>
      <c r="E1" s="193"/>
      <c r="F1" s="193"/>
    </row>
    <row r="2" spans="1:13" x14ac:dyDescent="0.25">
      <c r="A2" s="194" t="s">
        <v>23</v>
      </c>
      <c r="B2" s="13" t="s">
        <v>24</v>
      </c>
      <c r="C2" s="13" t="s">
        <v>27</v>
      </c>
      <c r="D2" s="13" t="s">
        <v>30</v>
      </c>
      <c r="E2" s="13" t="s">
        <v>28</v>
      </c>
      <c r="F2" s="30" t="s">
        <v>25</v>
      </c>
    </row>
    <row r="3" spans="1:13" x14ac:dyDescent="0.25">
      <c r="A3" s="194"/>
      <c r="B3" s="195"/>
      <c r="C3" s="196"/>
      <c r="D3" s="195"/>
      <c r="E3" s="196"/>
      <c r="F3" s="195"/>
    </row>
    <row r="4" spans="1:13" x14ac:dyDescent="0.25">
      <c r="A4" s="194"/>
      <c r="B4" s="195"/>
      <c r="C4" s="197"/>
      <c r="D4" s="195"/>
      <c r="E4" s="197"/>
      <c r="F4" s="195"/>
    </row>
    <row r="5" spans="1:13" x14ac:dyDescent="0.25">
      <c r="A5" s="194"/>
      <c r="B5" s="195"/>
      <c r="C5" s="197"/>
      <c r="D5" s="195"/>
      <c r="E5" s="197"/>
      <c r="F5" s="195"/>
    </row>
    <row r="6" spans="1:13" x14ac:dyDescent="0.25">
      <c r="A6" s="194"/>
      <c r="B6" s="195"/>
      <c r="C6" s="197"/>
      <c r="D6" s="195"/>
      <c r="E6" s="197"/>
      <c r="F6" s="195"/>
    </row>
    <row r="7" spans="1:13" x14ac:dyDescent="0.25">
      <c r="A7" s="194"/>
      <c r="B7" s="195"/>
      <c r="C7" s="197"/>
      <c r="D7" s="195"/>
      <c r="E7" s="197"/>
      <c r="F7" s="195"/>
    </row>
    <row r="8" spans="1:13" x14ac:dyDescent="0.25">
      <c r="A8" s="194"/>
      <c r="B8" s="195"/>
      <c r="C8" s="198"/>
      <c r="D8" s="195"/>
      <c r="E8" s="198"/>
      <c r="F8" s="195"/>
    </row>
    <row r="9" spans="1:13" ht="15" customHeight="1" x14ac:dyDescent="0.25">
      <c r="A9" s="194"/>
      <c r="B9" s="192" t="s">
        <v>26</v>
      </c>
      <c r="C9" s="192" t="s">
        <v>26</v>
      </c>
      <c r="D9" s="192" t="s">
        <v>26</v>
      </c>
      <c r="E9" s="192" t="s">
        <v>26</v>
      </c>
      <c r="F9" s="192" t="s">
        <v>26</v>
      </c>
    </row>
    <row r="10" spans="1:13" x14ac:dyDescent="0.25">
      <c r="A10" s="194"/>
      <c r="B10" s="192"/>
      <c r="C10" s="192"/>
      <c r="D10" s="192"/>
      <c r="E10" s="192"/>
      <c r="F10" s="192"/>
    </row>
    <row r="11" spans="1:13" x14ac:dyDescent="0.25">
      <c r="A11" s="194"/>
      <c r="B11" s="192"/>
      <c r="C11" s="192"/>
      <c r="D11" s="192"/>
      <c r="E11" s="192"/>
      <c r="F11" s="192"/>
    </row>
    <row r="12" spans="1:13" x14ac:dyDescent="0.25">
      <c r="A12" s="60" t="s">
        <v>0</v>
      </c>
      <c r="B12" s="114">
        <v>0</v>
      </c>
      <c r="C12" s="114">
        <v>323.01</v>
      </c>
      <c r="D12" s="114">
        <v>270.60000000000002</v>
      </c>
      <c r="E12" s="114">
        <v>0</v>
      </c>
      <c r="F12" s="114">
        <f t="shared" ref="F12:F17" si="0">SUM(B12:E12)</f>
        <v>593.61</v>
      </c>
      <c r="G12" s="18"/>
      <c r="H12" s="22" t="s">
        <v>31</v>
      </c>
      <c r="I12" s="14" t="s">
        <v>54</v>
      </c>
      <c r="J12" s="14" t="s">
        <v>55</v>
      </c>
      <c r="K12" s="23" t="s">
        <v>38</v>
      </c>
      <c r="L12" s="23" t="s">
        <v>37</v>
      </c>
      <c r="M12" s="23" t="s">
        <v>40</v>
      </c>
    </row>
    <row r="13" spans="1:13" x14ac:dyDescent="0.25">
      <c r="A13" s="57" t="s">
        <v>1</v>
      </c>
      <c r="B13" s="115">
        <v>0</v>
      </c>
      <c r="C13" s="115">
        <v>0</v>
      </c>
      <c r="D13" s="115">
        <v>114.24</v>
      </c>
      <c r="E13" s="115">
        <v>0</v>
      </c>
      <c r="F13" s="115">
        <f t="shared" si="0"/>
        <v>114.24</v>
      </c>
      <c r="H13" s="25">
        <f>C24+C30+C36+C42+C48+C54+C60</f>
        <v>21.466206663362854</v>
      </c>
      <c r="I13" s="25">
        <f>C25+C31+C37+C43+C49+C55+C61</f>
        <v>10.532539763983424</v>
      </c>
      <c r="J13" s="25">
        <f>C26+C32+C38+C44+C50+C56+C62</f>
        <v>0</v>
      </c>
      <c r="K13" s="25">
        <f>C27+C33+C39+C45+C51+C57+C63</f>
        <v>21.597790379687797</v>
      </c>
      <c r="L13" s="25">
        <f>C28+C34+C40+C46+C52+C58+C64</f>
        <v>2.3506104087081212</v>
      </c>
      <c r="M13" s="25">
        <f>C29+C35+C41+C47+C53+C59+C65</f>
        <v>0.61426375767687924</v>
      </c>
    </row>
    <row r="14" spans="1:13" x14ac:dyDescent="0.25">
      <c r="A14" s="58" t="s">
        <v>2</v>
      </c>
      <c r="B14" s="116">
        <v>518.28</v>
      </c>
      <c r="C14" s="116">
        <v>0</v>
      </c>
      <c r="D14" s="116">
        <v>0</v>
      </c>
      <c r="E14" s="116">
        <v>497.77</v>
      </c>
      <c r="F14" s="116">
        <f t="shared" si="0"/>
        <v>1016.05</v>
      </c>
    </row>
    <row r="15" spans="1:13" x14ac:dyDescent="0.25">
      <c r="A15" s="59" t="s">
        <v>3</v>
      </c>
      <c r="B15" s="117">
        <v>0</v>
      </c>
      <c r="C15" s="117">
        <v>0</v>
      </c>
      <c r="D15" s="117">
        <v>0</v>
      </c>
      <c r="E15" s="117">
        <v>0</v>
      </c>
      <c r="F15" s="117">
        <f t="shared" si="0"/>
        <v>0</v>
      </c>
    </row>
    <row r="16" spans="1:13" x14ac:dyDescent="0.25">
      <c r="A16" s="63" t="s">
        <v>4</v>
      </c>
      <c r="B16" s="118">
        <v>32.590000000000003</v>
      </c>
      <c r="C16" s="118">
        <v>0</v>
      </c>
      <c r="D16" s="118">
        <v>0</v>
      </c>
      <c r="E16" s="118">
        <v>0</v>
      </c>
      <c r="F16" s="118">
        <f t="shared" si="0"/>
        <v>32.590000000000003</v>
      </c>
    </row>
    <row r="17" spans="1:11" x14ac:dyDescent="0.25">
      <c r="A17" s="61" t="s">
        <v>5</v>
      </c>
      <c r="B17" s="119">
        <v>0</v>
      </c>
      <c r="C17" s="119">
        <v>230.89</v>
      </c>
      <c r="D17" s="119">
        <v>32.15</v>
      </c>
      <c r="E17" s="119">
        <v>0</v>
      </c>
      <c r="F17" s="119">
        <f t="shared" si="0"/>
        <v>263.03999999999996</v>
      </c>
    </row>
    <row r="18" spans="1:11" x14ac:dyDescent="0.25">
      <c r="A18" s="120" t="s">
        <v>11</v>
      </c>
      <c r="B18" s="123">
        <v>0</v>
      </c>
      <c r="C18" s="123">
        <v>0</v>
      </c>
      <c r="D18" s="123">
        <v>61.26</v>
      </c>
      <c r="E18" s="123">
        <v>59.81</v>
      </c>
      <c r="F18" s="123">
        <f t="shared" ref="F18" si="1">SUM(B18:E18)</f>
        <v>121.07</v>
      </c>
    </row>
    <row r="19" spans="1:11" x14ac:dyDescent="0.25">
      <c r="A19" s="122"/>
      <c r="B19" s="121"/>
      <c r="C19" s="121"/>
      <c r="D19" s="121"/>
      <c r="E19" s="121"/>
      <c r="F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118</v>
      </c>
      <c r="C21" s="9" t="s">
        <v>121</v>
      </c>
      <c r="D21" s="9" t="s">
        <v>120</v>
      </c>
    </row>
    <row r="22" spans="1:11" x14ac:dyDescent="0.25">
      <c r="A22" s="31"/>
      <c r="B22" s="31"/>
      <c r="C22" s="31"/>
      <c r="D22" s="31"/>
      <c r="H22" t="s">
        <v>139</v>
      </c>
      <c r="J22" t="s">
        <v>137</v>
      </c>
    </row>
    <row r="23" spans="1:11" x14ac:dyDescent="0.25">
      <c r="A23" s="9" t="s">
        <v>23</v>
      </c>
      <c r="B23" s="9" t="s">
        <v>22</v>
      </c>
      <c r="C23" s="20" t="s">
        <v>140</v>
      </c>
      <c r="D23" t="s">
        <v>132</v>
      </c>
      <c r="E23" t="s">
        <v>133</v>
      </c>
      <c r="F23" t="s">
        <v>134</v>
      </c>
      <c r="G23" t="s">
        <v>135</v>
      </c>
      <c r="H23" s="170" t="s">
        <v>136</v>
      </c>
      <c r="I23" t="s">
        <v>138</v>
      </c>
      <c r="J23" s="170" t="s">
        <v>136</v>
      </c>
      <c r="K23" s="170"/>
    </row>
    <row r="24" spans="1:11" x14ac:dyDescent="0.25">
      <c r="A24" s="174" t="s">
        <v>0</v>
      </c>
      <c r="B24" s="14" t="s">
        <v>31</v>
      </c>
      <c r="C24" s="15">
        <f>F12*'Consumo eléctrico'!F2</f>
        <v>2.7652665454802849</v>
      </c>
    </row>
    <row r="25" spans="1:11" x14ac:dyDescent="0.25">
      <c r="A25" s="175"/>
      <c r="B25" s="14" t="s">
        <v>54</v>
      </c>
      <c r="C25" s="15">
        <f>'Consumo eléctrico'!O2*F12</f>
        <v>2.6503915954353285</v>
      </c>
      <c r="D25">
        <f>E25*C25</f>
        <v>14.179595035579007</v>
      </c>
      <c r="E25">
        <v>5.35</v>
      </c>
      <c r="F25">
        <v>0.65600000000000003</v>
      </c>
      <c r="G25">
        <f>F25*D25</f>
        <v>9.3018143433398297</v>
      </c>
      <c r="H25">
        <f>G25/E25</f>
        <v>1.7386568866055758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F12*'Consumo gas natural'!B2</f>
        <v>9.7867815381722636</v>
      </c>
      <c r="D27">
        <f>E27*C27</f>
        <v>7.8294252305378116</v>
      </c>
      <c r="E27">
        <v>0.8</v>
      </c>
      <c r="F27">
        <v>0.55000000000000004</v>
      </c>
      <c r="G27">
        <f t="shared" si="2"/>
        <v>4.3061838767957967</v>
      </c>
      <c r="H27">
        <f t="shared" si="3"/>
        <v>5.3827298459947457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F12*'Consumo gas natural'!D2</f>
        <v>1.3626693099301483</v>
      </c>
    </row>
    <row r="29" spans="1:11" x14ac:dyDescent="0.25">
      <c r="A29" s="176"/>
      <c r="B29" s="23" t="s">
        <v>40</v>
      </c>
      <c r="C29" s="16">
        <f>'Consumo gas natural'!F2*F12</f>
        <v>0</v>
      </c>
    </row>
    <row r="30" spans="1:11" x14ac:dyDescent="0.25">
      <c r="A30" s="177" t="s">
        <v>1</v>
      </c>
      <c r="B30" s="14" t="s">
        <v>31</v>
      </c>
      <c r="C30" s="15">
        <f>F13*'Consumo eléctrico'!F3</f>
        <v>0.8183877483223464</v>
      </c>
    </row>
    <row r="31" spans="1:11" x14ac:dyDescent="0.25">
      <c r="A31" s="178"/>
      <c r="B31" s="14" t="s">
        <v>54</v>
      </c>
      <c r="C31" s="15">
        <f>F13*'Consumo eléctrico'!O3</f>
        <v>0.57845330112998383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Cieza!F13*'Consumo gas natural'!B3</f>
        <v>1.9493280048504988</v>
      </c>
    </row>
    <row r="34" spans="1:3" x14ac:dyDescent="0.25">
      <c r="A34" s="178"/>
      <c r="B34" s="17" t="s">
        <v>37</v>
      </c>
      <c r="C34" s="16">
        <f>F13*'Consumo gas natural'!D3</f>
        <v>0.39919877051342473</v>
      </c>
    </row>
    <row r="35" spans="1:3" x14ac:dyDescent="0.25">
      <c r="A35" s="179"/>
      <c r="B35" s="23" t="s">
        <v>40</v>
      </c>
      <c r="C35" s="16">
        <f>F13*'Consumo gas natural'!F3</f>
        <v>0</v>
      </c>
    </row>
    <row r="36" spans="1:3" x14ac:dyDescent="0.25">
      <c r="A36" s="180" t="s">
        <v>2</v>
      </c>
      <c r="B36" s="14" t="s">
        <v>31</v>
      </c>
      <c r="C36" s="15">
        <f>F14*'Consumo eléctrico'!F4</f>
        <v>16.05890232480338</v>
      </c>
    </row>
    <row r="37" spans="1:3" x14ac:dyDescent="0.25">
      <c r="A37" s="181"/>
      <c r="B37" s="14" t="s">
        <v>54</v>
      </c>
      <c r="C37" s="15">
        <f>F14*'Consumo eléctrico'!O4</f>
        <v>5.22383331278981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F14*'Consumo gas natural'!B4</f>
        <v>4.3119985057482815</v>
      </c>
    </row>
    <row r="40" spans="1:3" x14ac:dyDescent="0.25">
      <c r="A40" s="181"/>
      <c r="B40" s="17" t="s">
        <v>37</v>
      </c>
      <c r="C40" s="16">
        <f>F14*'Consumo gas natural'!D4</f>
        <v>7.8451874741076608E-2</v>
      </c>
    </row>
    <row r="41" spans="1:3" x14ac:dyDescent="0.25">
      <c r="A41" s="182"/>
      <c r="B41" s="23" t="s">
        <v>40</v>
      </c>
      <c r="C41" s="16">
        <f>F14*'Consumo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F15*'Consumo eléctrico'!F5</f>
        <v>0</v>
      </c>
    </row>
    <row r="43" spans="1:3" x14ac:dyDescent="0.25">
      <c r="A43" s="184"/>
      <c r="B43" s="14" t="s">
        <v>54</v>
      </c>
      <c r="C43" s="15">
        <f>F15*'Consumo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F15*'Consumo gas natural'!B5</f>
        <v>0</v>
      </c>
    </row>
    <row r="46" spans="1:3" x14ac:dyDescent="0.25">
      <c r="A46" s="184"/>
      <c r="B46" s="17" t="s">
        <v>37</v>
      </c>
      <c r="C46" s="16">
        <f>F15*'Consumo gas natural'!D5</f>
        <v>0</v>
      </c>
    </row>
    <row r="47" spans="1:3" x14ac:dyDescent="0.25">
      <c r="A47" s="185"/>
      <c r="B47" s="23" t="s">
        <v>40</v>
      </c>
      <c r="C47" s="16">
        <f>F15*'Consumo gas natural'!F5</f>
        <v>0</v>
      </c>
    </row>
    <row r="48" spans="1:3" x14ac:dyDescent="0.25">
      <c r="A48" s="186" t="s">
        <v>4</v>
      </c>
      <c r="B48" s="14" t="s">
        <v>31</v>
      </c>
      <c r="C48" s="15">
        <f>F16*'Consumo eléctrico'!F6</f>
        <v>0.17905638240318403</v>
      </c>
    </row>
    <row r="49" spans="1:10" x14ac:dyDescent="0.25">
      <c r="A49" s="187"/>
      <c r="B49" s="14" t="s">
        <v>54</v>
      </c>
      <c r="C49" s="15">
        <f>'Consumo eléctrico'!O6*F16</f>
        <v>5.5990104339371433E-2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F16*'Consumo gas natural'!B6</f>
        <v>0.18988714261517711</v>
      </c>
    </row>
    <row r="52" spans="1:10" x14ac:dyDescent="0.25">
      <c r="A52" s="187"/>
      <c r="B52" s="17" t="s">
        <v>37</v>
      </c>
      <c r="C52" s="16">
        <f>F16*'Consumo gas natural'!D6</f>
        <v>3.4384943614359627E-2</v>
      </c>
    </row>
    <row r="53" spans="1:10" x14ac:dyDescent="0.25">
      <c r="A53" s="188"/>
      <c r="B53" s="23" t="s">
        <v>40</v>
      </c>
      <c r="C53" s="16">
        <f>F16*'Consumo gas natural'!F6</f>
        <v>0.61426375767687924</v>
      </c>
    </row>
    <row r="54" spans="1:10" x14ac:dyDescent="0.25">
      <c r="A54" s="189" t="s">
        <v>5</v>
      </c>
      <c r="B54" s="14" t="s">
        <v>31</v>
      </c>
      <c r="C54" s="15">
        <f>F17*'Consumo eléctrico'!F7</f>
        <v>1.2309773575953402</v>
      </c>
    </row>
    <row r="55" spans="1:10" x14ac:dyDescent="0.25">
      <c r="A55" s="190"/>
      <c r="B55" s="14" t="s">
        <v>54</v>
      </c>
      <c r="C55" s="15">
        <f>'Consumo eléctrico'!O7*Cieza!F17</f>
        <v>1.5222938771521615</v>
      </c>
      <c r="D55">
        <f>E55*C55</f>
        <v>8.1442722427640639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F17*'Consumo gas natural'!B7</f>
        <v>3.4231338855602123</v>
      </c>
      <c r="D57">
        <f>E57*C57</f>
        <v>2.7385071084481698</v>
      </c>
      <c r="E57">
        <v>0.8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natural'!D7*Cieza!F17</f>
        <v>0.46116716148757775</v>
      </c>
    </row>
    <row r="59" spans="1:10" x14ac:dyDescent="0.25">
      <c r="A59" s="191"/>
      <c r="B59" s="23" t="s">
        <v>40</v>
      </c>
      <c r="C59" s="16">
        <f>F17*'Consumo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F18*'Consumo eléctrico'!F8</f>
        <v>0.41361630475831723</v>
      </c>
    </row>
    <row r="61" spans="1:10" x14ac:dyDescent="0.25">
      <c r="A61" s="172"/>
      <c r="B61" s="14" t="s">
        <v>54</v>
      </c>
      <c r="C61" s="15">
        <f>F18*'Consumo eléctrico'!O8</f>
        <v>0.50157757313676776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natural'!B8*Cieza!F18</f>
        <v>1.9366613027413684</v>
      </c>
    </row>
    <row r="64" spans="1:10" x14ac:dyDescent="0.25">
      <c r="A64" s="172"/>
      <c r="B64" s="17" t="s">
        <v>37</v>
      </c>
      <c r="C64" s="16">
        <f>F18*'Consumo gas natural'!D8</f>
        <v>1.4738348421534273E-2</v>
      </c>
    </row>
    <row r="65" spans="1:3" x14ac:dyDescent="0.25">
      <c r="A65" s="173"/>
      <c r="B65" s="23" t="s">
        <v>40</v>
      </c>
      <c r="C65" s="16">
        <f>F18*'Consumo gas natural'!F8</f>
        <v>0</v>
      </c>
    </row>
  </sheetData>
  <mergeCells count="19">
    <mergeCell ref="A1:F1"/>
    <mergeCell ref="A2:A11"/>
    <mergeCell ref="B3:B8"/>
    <mergeCell ref="C3:C8"/>
    <mergeCell ref="D3:D8"/>
    <mergeCell ref="E3:E8"/>
    <mergeCell ref="F3:F8"/>
    <mergeCell ref="B9:B11"/>
    <mergeCell ref="C9:C11"/>
    <mergeCell ref="D9:D11"/>
    <mergeCell ref="A48:A53"/>
    <mergeCell ref="A54:A59"/>
    <mergeCell ref="A60:A65"/>
    <mergeCell ref="E9:E11"/>
    <mergeCell ref="F9:F11"/>
    <mergeCell ref="A24:A29"/>
    <mergeCell ref="A30:A35"/>
    <mergeCell ref="A36:A41"/>
    <mergeCell ref="A42:A4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3E7A-CC33-47EC-A19A-87A8F91171ED}">
  <dimension ref="A1:M65"/>
  <sheetViews>
    <sheetView topLeftCell="A13" zoomScale="70" zoomScaleNormal="70" workbookViewId="0">
      <selection activeCell="C64" sqref="C64"/>
    </sheetView>
  </sheetViews>
  <sheetFormatPr baseColWidth="10" defaultRowHeight="15" x14ac:dyDescent="0.25"/>
  <cols>
    <col min="1" max="1" width="11.85546875" customWidth="1"/>
    <col min="2" max="6" width="22.85546875" customWidth="1"/>
  </cols>
  <sheetData>
    <row r="1" spans="1:13" x14ac:dyDescent="0.25">
      <c r="A1" s="193" t="s">
        <v>106</v>
      </c>
      <c r="B1" s="193"/>
      <c r="C1" s="193"/>
      <c r="D1" s="193"/>
      <c r="E1" s="193"/>
      <c r="F1" s="193"/>
    </row>
    <row r="2" spans="1:13" x14ac:dyDescent="0.25">
      <c r="A2" s="194" t="s">
        <v>23</v>
      </c>
      <c r="B2" s="13" t="s">
        <v>24</v>
      </c>
      <c r="C2" s="13" t="s">
        <v>27</v>
      </c>
      <c r="D2" s="13" t="s">
        <v>30</v>
      </c>
      <c r="E2" s="13" t="s">
        <v>28</v>
      </c>
      <c r="F2" s="30" t="s">
        <v>25</v>
      </c>
    </row>
    <row r="3" spans="1:13" x14ac:dyDescent="0.25">
      <c r="A3" s="194"/>
      <c r="B3" s="195"/>
      <c r="C3" s="196"/>
      <c r="D3" s="195"/>
      <c r="E3" s="196"/>
      <c r="F3" s="195"/>
    </row>
    <row r="4" spans="1:13" x14ac:dyDescent="0.25">
      <c r="A4" s="194"/>
      <c r="B4" s="195"/>
      <c r="C4" s="197"/>
      <c r="D4" s="195"/>
      <c r="E4" s="197"/>
      <c r="F4" s="195"/>
    </row>
    <row r="5" spans="1:13" x14ac:dyDescent="0.25">
      <c r="A5" s="194"/>
      <c r="B5" s="195"/>
      <c r="C5" s="197"/>
      <c r="D5" s="195"/>
      <c r="E5" s="197"/>
      <c r="F5" s="195"/>
    </row>
    <row r="6" spans="1:13" x14ac:dyDescent="0.25">
      <c r="A6" s="194"/>
      <c r="B6" s="195"/>
      <c r="C6" s="197"/>
      <c r="D6" s="195"/>
      <c r="E6" s="197"/>
      <c r="F6" s="195"/>
    </row>
    <row r="7" spans="1:13" x14ac:dyDescent="0.25">
      <c r="A7" s="194"/>
      <c r="B7" s="195"/>
      <c r="C7" s="197"/>
      <c r="D7" s="195"/>
      <c r="E7" s="197"/>
      <c r="F7" s="195"/>
    </row>
    <row r="8" spans="1:13" x14ac:dyDescent="0.25">
      <c r="A8" s="194"/>
      <c r="B8" s="195"/>
      <c r="C8" s="198"/>
      <c r="D8" s="195"/>
      <c r="E8" s="198"/>
      <c r="F8" s="195"/>
    </row>
    <row r="9" spans="1:13" ht="15" customHeight="1" x14ac:dyDescent="0.25">
      <c r="A9" s="194"/>
      <c r="B9" s="192" t="s">
        <v>26</v>
      </c>
      <c r="C9" s="192" t="s">
        <v>26</v>
      </c>
      <c r="D9" s="192" t="s">
        <v>26</v>
      </c>
      <c r="E9" s="192" t="s">
        <v>26</v>
      </c>
      <c r="F9" s="192" t="s">
        <v>26</v>
      </c>
    </row>
    <row r="10" spans="1:13" x14ac:dyDescent="0.25">
      <c r="A10" s="194"/>
      <c r="B10" s="192"/>
      <c r="C10" s="192"/>
      <c r="D10" s="192"/>
      <c r="E10" s="192"/>
      <c r="F10" s="192"/>
    </row>
    <row r="11" spans="1:13" x14ac:dyDescent="0.25">
      <c r="A11" s="194"/>
      <c r="B11" s="192"/>
      <c r="C11" s="192"/>
      <c r="D11" s="192"/>
      <c r="E11" s="192"/>
      <c r="F11" s="192"/>
    </row>
    <row r="12" spans="1:13" x14ac:dyDescent="0.25">
      <c r="A12" s="60" t="s">
        <v>0</v>
      </c>
      <c r="B12" s="114">
        <v>491.16</v>
      </c>
      <c r="C12" s="114">
        <v>850.64</v>
      </c>
      <c r="D12" s="114">
        <v>887.48</v>
      </c>
      <c r="E12" s="114">
        <v>0</v>
      </c>
      <c r="F12" s="114">
        <f t="shared" ref="F12:F17" si="0">SUM(B12:E12)</f>
        <v>2229.2799999999997</v>
      </c>
      <c r="G12" s="18"/>
      <c r="H12" s="22" t="s">
        <v>31</v>
      </c>
      <c r="I12" s="14" t="s">
        <v>54</v>
      </c>
      <c r="J12" s="14" t="s">
        <v>55</v>
      </c>
      <c r="K12" s="23" t="s">
        <v>38</v>
      </c>
      <c r="L12" s="23" t="s">
        <v>37</v>
      </c>
      <c r="M12" s="23" t="s">
        <v>40</v>
      </c>
    </row>
    <row r="13" spans="1:13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0</v>
      </c>
      <c r="F13" s="115">
        <f t="shared" si="0"/>
        <v>0</v>
      </c>
      <c r="H13" s="25">
        <f>C24+C30+C36+C42+C48+C54+C60</f>
        <v>20.276262443191943</v>
      </c>
      <c r="I13" s="25">
        <f>C25+C31+C37+C43+C49+C55+C61</f>
        <v>16.64897709000115</v>
      </c>
      <c r="J13" s="25">
        <f>C26+C32+C38+C44+C50+C56+C62</f>
        <v>0</v>
      </c>
      <c r="K13" s="25">
        <f>C27+C33+C39+C45+C51+C57+C63</f>
        <v>52.967363118129661</v>
      </c>
      <c r="L13" s="25">
        <f>C28+C34+C40+C46+C52+C58+C64</f>
        <v>6.52950823171581</v>
      </c>
      <c r="M13" s="25">
        <f>C29+C35+C41+C47+C53+C59+C65</f>
        <v>6.4031200907637134</v>
      </c>
    </row>
    <row r="14" spans="1:13" x14ac:dyDescent="0.25">
      <c r="A14" s="58" t="s">
        <v>2</v>
      </c>
      <c r="B14" s="116">
        <v>131.44999999999999</v>
      </c>
      <c r="C14" s="116">
        <v>131.15</v>
      </c>
      <c r="D14" s="116">
        <v>0</v>
      </c>
      <c r="E14" s="116">
        <v>0</v>
      </c>
      <c r="F14" s="116">
        <f t="shared" si="0"/>
        <v>262.60000000000002</v>
      </c>
    </row>
    <row r="15" spans="1:13" x14ac:dyDescent="0.25">
      <c r="A15" s="59" t="s">
        <v>3</v>
      </c>
      <c r="B15" s="117">
        <v>0</v>
      </c>
      <c r="C15" s="117">
        <v>0</v>
      </c>
      <c r="D15" s="117">
        <v>0</v>
      </c>
      <c r="E15" s="117">
        <v>0</v>
      </c>
      <c r="F15" s="117">
        <f t="shared" si="0"/>
        <v>0</v>
      </c>
    </row>
    <row r="16" spans="1:13" x14ac:dyDescent="0.25">
      <c r="A16" s="63" t="s">
        <v>4</v>
      </c>
      <c r="B16" s="118">
        <v>121.45</v>
      </c>
      <c r="C16" s="118">
        <v>90.47</v>
      </c>
      <c r="D16" s="118">
        <v>127.8</v>
      </c>
      <c r="E16" s="118">
        <v>0</v>
      </c>
      <c r="F16" s="118">
        <f t="shared" si="0"/>
        <v>339.72</v>
      </c>
    </row>
    <row r="17" spans="1:11" x14ac:dyDescent="0.25">
      <c r="A17" s="61" t="s">
        <v>5</v>
      </c>
      <c r="B17" s="119">
        <v>400.83</v>
      </c>
      <c r="C17" s="119">
        <v>80.39</v>
      </c>
      <c r="D17" s="119">
        <v>83.11</v>
      </c>
      <c r="E17" s="119">
        <v>0</v>
      </c>
      <c r="F17" s="119">
        <f t="shared" si="0"/>
        <v>564.32999999999993</v>
      </c>
    </row>
    <row r="18" spans="1:11" x14ac:dyDescent="0.25">
      <c r="A18" s="120" t="s">
        <v>11</v>
      </c>
      <c r="B18" s="123">
        <v>0</v>
      </c>
      <c r="C18" s="123">
        <v>170.68</v>
      </c>
      <c r="D18" s="123">
        <v>152.6</v>
      </c>
      <c r="E18" s="123">
        <v>37.78</v>
      </c>
      <c r="F18" s="123">
        <f t="shared" ref="F18" si="1">SUM(B18:E18)</f>
        <v>361.05999999999995</v>
      </c>
    </row>
    <row r="19" spans="1:11" x14ac:dyDescent="0.25">
      <c r="A19" s="122"/>
      <c r="B19" s="121"/>
      <c r="C19" s="121"/>
      <c r="D19" s="121"/>
      <c r="E19" s="121"/>
      <c r="F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118</v>
      </c>
      <c r="C21" s="9" t="s">
        <v>123</v>
      </c>
      <c r="D21" s="9" t="s">
        <v>120</v>
      </c>
    </row>
    <row r="22" spans="1:11" x14ac:dyDescent="0.25">
      <c r="A22" s="31"/>
      <c r="B22" s="31"/>
      <c r="C22" s="31"/>
      <c r="D22" s="31"/>
      <c r="H22" t="s">
        <v>139</v>
      </c>
      <c r="J22" t="s">
        <v>137</v>
      </c>
    </row>
    <row r="23" spans="1:11" x14ac:dyDescent="0.25">
      <c r="A23" s="9" t="s">
        <v>23</v>
      </c>
      <c r="B23" s="9" t="s">
        <v>22</v>
      </c>
      <c r="C23" s="20" t="s">
        <v>140</v>
      </c>
      <c r="D23" t="s">
        <v>132</v>
      </c>
      <c r="E23" t="s">
        <v>133</v>
      </c>
      <c r="F23" t="s">
        <v>134</v>
      </c>
      <c r="G23" t="s">
        <v>135</v>
      </c>
      <c r="H23" s="170" t="s">
        <v>136</v>
      </c>
      <c r="I23" t="s">
        <v>138</v>
      </c>
      <c r="J23" s="170" t="s">
        <v>136</v>
      </c>
      <c r="K23" s="170"/>
    </row>
    <row r="24" spans="1:11" x14ac:dyDescent="0.25">
      <c r="A24" s="174" t="s">
        <v>0</v>
      </c>
      <c r="B24" s="14" t="s">
        <v>31</v>
      </c>
      <c r="C24" s="15">
        <f>F12*'Consumo eléctrico'!F2</f>
        <v>10.384854373255653</v>
      </c>
    </row>
    <row r="25" spans="1:11" x14ac:dyDescent="0.25">
      <c r="A25" s="175"/>
      <c r="B25" s="14" t="s">
        <v>54</v>
      </c>
      <c r="C25" s="15">
        <f>'Consumo eléctrico'!O2*F12</f>
        <v>9.9534458244842039</v>
      </c>
      <c r="D25">
        <f>E25*C25</f>
        <v>53.250935160990487</v>
      </c>
      <c r="E25">
        <v>5.35</v>
      </c>
      <c r="F25">
        <v>1</v>
      </c>
      <c r="G25">
        <f>F25*D25</f>
        <v>53.250935160990487</v>
      </c>
      <c r="H25">
        <f>G25/E25</f>
        <v>9.9534458244842039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2">F26*D26</f>
        <v>0</v>
      </c>
      <c r="H26">
        <f t="shared" ref="H26:H27" si="3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F12*'Consumo gas natural'!B2</f>
        <v>36.753889502226485</v>
      </c>
      <c r="D27">
        <f>E27*C27</f>
        <v>18.376944751113243</v>
      </c>
      <c r="E27">
        <v>0.5</v>
      </c>
      <c r="F27">
        <v>0.33800000000000002</v>
      </c>
      <c r="G27">
        <f t="shared" si="2"/>
        <v>6.2114073258762765</v>
      </c>
      <c r="H27">
        <f t="shared" si="3"/>
        <v>12.422814651752553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F12*'Consumo gas natural'!D2</f>
        <v>5.1174532761258753</v>
      </c>
    </row>
    <row r="29" spans="1:11" x14ac:dyDescent="0.25">
      <c r="A29" s="176"/>
      <c r="B29" s="23" t="s">
        <v>40</v>
      </c>
      <c r="C29" s="16">
        <f>'Consumo gas natural'!F2*F12</f>
        <v>0</v>
      </c>
    </row>
    <row r="30" spans="1:11" x14ac:dyDescent="0.25">
      <c r="A30" s="177" t="s">
        <v>1</v>
      </c>
      <c r="B30" s="14" t="s">
        <v>31</v>
      </c>
      <c r="C30" s="15">
        <f>F13*'Consumo eléctrico'!F3</f>
        <v>0</v>
      </c>
    </row>
    <row r="31" spans="1:11" x14ac:dyDescent="0.25">
      <c r="A31" s="178"/>
      <c r="B31" s="14" t="s">
        <v>54</v>
      </c>
      <c r="C31" s="15">
        <f>F13*'Consumo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Rossi!F13*'Consumo gas natural'!B3</f>
        <v>0</v>
      </c>
    </row>
    <row r="34" spans="1:3" x14ac:dyDescent="0.25">
      <c r="A34" s="178"/>
      <c r="B34" s="17" t="s">
        <v>37</v>
      </c>
      <c r="C34" s="16">
        <f>F13*'Consumo gas natural'!D3</f>
        <v>0</v>
      </c>
    </row>
    <row r="35" spans="1:3" x14ac:dyDescent="0.25">
      <c r="A35" s="179"/>
      <c r="B35" s="23" t="s">
        <v>40</v>
      </c>
      <c r="C35" s="16">
        <f>F13*'Consumo gas natural'!F3</f>
        <v>0</v>
      </c>
    </row>
    <row r="36" spans="1:3" x14ac:dyDescent="0.25">
      <c r="A36" s="180" t="s">
        <v>2</v>
      </c>
      <c r="B36" s="14" t="s">
        <v>31</v>
      </c>
      <c r="C36" s="15">
        <f>F14*'Consumo eléctrico'!F4</f>
        <v>4.1504529801617718</v>
      </c>
    </row>
    <row r="37" spans="1:3" x14ac:dyDescent="0.25">
      <c r="A37" s="181"/>
      <c r="B37" s="14" t="s">
        <v>54</v>
      </c>
      <c r="C37" s="15">
        <f>F14*'Consumo eléctrico'!O4</f>
        <v>1.3501093725098217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F14*'Consumo gas natural'!B4</f>
        <v>1.1144439817031631</v>
      </c>
    </row>
    <row r="40" spans="1:3" x14ac:dyDescent="0.25">
      <c r="A40" s="181"/>
      <c r="B40" s="17" t="s">
        <v>37</v>
      </c>
      <c r="C40" s="16">
        <f>F14*'Consumo gas natural'!D4</f>
        <v>2.0276031993510871E-2</v>
      </c>
    </row>
    <row r="41" spans="1:3" x14ac:dyDescent="0.25">
      <c r="A41" s="182"/>
      <c r="B41" s="23" t="s">
        <v>40</v>
      </c>
      <c r="C41" s="16">
        <f>F14*'Consumo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F15*'Consumo eléctrico'!F5</f>
        <v>0</v>
      </c>
    </row>
    <row r="43" spans="1:3" x14ac:dyDescent="0.25">
      <c r="A43" s="184"/>
      <c r="B43" s="14" t="s">
        <v>54</v>
      </c>
      <c r="C43" s="15">
        <f>F15*'Consumo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F15*'Consumo gas natural'!B5</f>
        <v>0</v>
      </c>
    </row>
    <row r="46" spans="1:3" x14ac:dyDescent="0.25">
      <c r="A46" s="184"/>
      <c r="B46" s="17" t="s">
        <v>37</v>
      </c>
      <c r="C46" s="16">
        <f>F15*'Consumo gas natural'!D5</f>
        <v>0</v>
      </c>
    </row>
    <row r="47" spans="1:3" x14ac:dyDescent="0.25">
      <c r="A47" s="185"/>
      <c r="B47" s="23" t="s">
        <v>40</v>
      </c>
      <c r="C47" s="16">
        <f>F15*'Consumo gas natural'!F5</f>
        <v>0</v>
      </c>
    </row>
    <row r="48" spans="1:3" x14ac:dyDescent="0.25">
      <c r="A48" s="186" t="s">
        <v>4</v>
      </c>
      <c r="B48" s="14" t="s">
        <v>31</v>
      </c>
      <c r="C48" s="15">
        <f>F16*'Consumo eléctrico'!F6</f>
        <v>1.8664938395216224</v>
      </c>
    </row>
    <row r="49" spans="1:10" x14ac:dyDescent="0.25">
      <c r="A49" s="187"/>
      <c r="B49" s="14" t="s">
        <v>54</v>
      </c>
      <c r="C49" s="15">
        <f>'Consumo eléctrico'!O6*F16</f>
        <v>0.58364400878095313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F16*'Consumo gas natural'!B6</f>
        <v>1.9793942954657247</v>
      </c>
    </row>
    <row r="52" spans="1:10" x14ac:dyDescent="0.25">
      <c r="A52" s="187"/>
      <c r="B52" s="17" t="s">
        <v>37</v>
      </c>
      <c r="C52" s="16">
        <f>F16*'Consumo gas natural'!D6</f>
        <v>0.35843059357687179</v>
      </c>
    </row>
    <row r="53" spans="1:10" x14ac:dyDescent="0.25">
      <c r="A53" s="188"/>
      <c r="B53" s="23" t="s">
        <v>40</v>
      </c>
      <c r="C53" s="16">
        <f>F16*'Consumo gas natural'!F6</f>
        <v>6.4031200907637134</v>
      </c>
    </row>
    <row r="54" spans="1:10" x14ac:dyDescent="0.25">
      <c r="A54" s="189" t="s">
        <v>5</v>
      </c>
      <c r="B54" s="14" t="s">
        <v>31</v>
      </c>
      <c r="C54" s="15">
        <f>F17*'Consumo eléctrico'!F7</f>
        <v>2.6409574673501308</v>
      </c>
    </row>
    <row r="55" spans="1:10" x14ac:dyDescent="0.25">
      <c r="A55" s="190"/>
      <c r="B55" s="14" t="s">
        <v>54</v>
      </c>
      <c r="C55" s="15">
        <f>'Consumo eléctrico'!O7*Rossi!F17</f>
        <v>3.2659523406830875</v>
      </c>
      <c r="D55">
        <f>E55*C55</f>
        <v>17.472845022654518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4">F56*D56</f>
        <v>0</v>
      </c>
      <c r="H56">
        <f t="shared" ref="H56:H57" si="5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F17*'Consumo gas natural'!B7</f>
        <v>7.3440432848167374</v>
      </c>
      <c r="D57">
        <f>E57*C57</f>
        <v>3.6720216424083687</v>
      </c>
      <c r="E57">
        <v>0.5</v>
      </c>
      <c r="G57">
        <f t="shared" si="4"/>
        <v>0</v>
      </c>
      <c r="H57">
        <f t="shared" si="5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natural'!D7*Rossi!F17</f>
        <v>0.98939501308654476</v>
      </c>
    </row>
    <row r="59" spans="1:10" x14ac:dyDescent="0.25">
      <c r="A59" s="191"/>
      <c r="B59" s="23" t="s">
        <v>40</v>
      </c>
      <c r="C59" s="16">
        <f>F17*'Consumo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F18*'Consumo eléctrico'!F8</f>
        <v>1.2335037829027671</v>
      </c>
    </row>
    <row r="61" spans="1:10" x14ac:dyDescent="0.25">
      <c r="A61" s="172"/>
      <c r="B61" s="14" t="s">
        <v>54</v>
      </c>
      <c r="C61" s="15">
        <f>F18*'Consumo eléctrico'!O8</f>
        <v>1.4958255435430854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natural'!B8*Rossi!F18</f>
        <v>5.7755920539175554</v>
      </c>
    </row>
    <row r="64" spans="1:10" x14ac:dyDescent="0.25">
      <c r="A64" s="172"/>
      <c r="B64" s="17" t="s">
        <v>37</v>
      </c>
      <c r="C64" s="16">
        <f>F18*'Consumo gas natural'!D8</f>
        <v>4.3953316933007053E-2</v>
      </c>
    </row>
    <row r="65" spans="1:3" x14ac:dyDescent="0.25">
      <c r="A65" s="173"/>
      <c r="B65" s="23" t="s">
        <v>40</v>
      </c>
      <c r="C65" s="16">
        <f>F18*'Consumo gas natural'!F8</f>
        <v>0</v>
      </c>
    </row>
  </sheetData>
  <mergeCells count="19">
    <mergeCell ref="A1:F1"/>
    <mergeCell ref="A2:A11"/>
    <mergeCell ref="B3:B8"/>
    <mergeCell ref="C3:C8"/>
    <mergeCell ref="D3:D8"/>
    <mergeCell ref="E3:E8"/>
    <mergeCell ref="F3:F8"/>
    <mergeCell ref="B9:B11"/>
    <mergeCell ref="C9:C11"/>
    <mergeCell ref="D9:D11"/>
    <mergeCell ref="A48:A53"/>
    <mergeCell ref="A54:A59"/>
    <mergeCell ref="A60:A65"/>
    <mergeCell ref="E9:E11"/>
    <mergeCell ref="F9:F11"/>
    <mergeCell ref="A24:A29"/>
    <mergeCell ref="A30:A35"/>
    <mergeCell ref="A36:A41"/>
    <mergeCell ref="A42:A4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79F2-9125-4CA8-A93C-74BF64CA558B}">
  <dimension ref="A1:K65"/>
  <sheetViews>
    <sheetView zoomScale="70" zoomScaleNormal="70" workbookViewId="0">
      <selection activeCell="Z28" sqref="Z28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1" x14ac:dyDescent="0.25">
      <c r="A1" s="199" t="s">
        <v>107</v>
      </c>
      <c r="B1" s="200"/>
      <c r="C1" s="200"/>
      <c r="D1" s="201"/>
    </row>
    <row r="2" spans="1:11" x14ac:dyDescent="0.25">
      <c r="A2" s="194" t="s">
        <v>23</v>
      </c>
      <c r="B2" s="13" t="s">
        <v>24</v>
      </c>
      <c r="C2" s="13" t="s">
        <v>27</v>
      </c>
      <c r="D2" s="30" t="s">
        <v>25</v>
      </c>
    </row>
    <row r="3" spans="1:11" x14ac:dyDescent="0.25">
      <c r="A3" s="194"/>
      <c r="B3" s="195"/>
      <c r="C3" s="196"/>
      <c r="D3" s="195"/>
    </row>
    <row r="4" spans="1:11" x14ac:dyDescent="0.25">
      <c r="A4" s="194"/>
      <c r="B4" s="195"/>
      <c r="C4" s="197"/>
      <c r="D4" s="195"/>
    </row>
    <row r="5" spans="1:11" x14ac:dyDescent="0.25">
      <c r="A5" s="194"/>
      <c r="B5" s="195"/>
      <c r="C5" s="197"/>
      <c r="D5" s="195"/>
    </row>
    <row r="6" spans="1:11" x14ac:dyDescent="0.25">
      <c r="A6" s="194"/>
      <c r="B6" s="195"/>
      <c r="C6" s="197"/>
      <c r="D6" s="195"/>
    </row>
    <row r="7" spans="1:11" x14ac:dyDescent="0.25">
      <c r="A7" s="194"/>
      <c r="B7" s="195"/>
      <c r="C7" s="197"/>
      <c r="D7" s="195"/>
    </row>
    <row r="8" spans="1:11" x14ac:dyDescent="0.25">
      <c r="A8" s="194"/>
      <c r="B8" s="195"/>
      <c r="C8" s="198"/>
      <c r="D8" s="195"/>
    </row>
    <row r="9" spans="1:11" ht="15" customHeight="1" x14ac:dyDescent="0.25">
      <c r="A9" s="194"/>
      <c r="B9" s="192" t="s">
        <v>26</v>
      </c>
      <c r="C9" s="192" t="s">
        <v>26</v>
      </c>
      <c r="D9" s="192" t="s">
        <v>26</v>
      </c>
    </row>
    <row r="10" spans="1:11" x14ac:dyDescent="0.25">
      <c r="A10" s="194"/>
      <c r="B10" s="192"/>
      <c r="C10" s="192"/>
      <c r="D10" s="192"/>
    </row>
    <row r="11" spans="1:11" x14ac:dyDescent="0.25">
      <c r="A11" s="194"/>
      <c r="B11" s="192"/>
      <c r="C11" s="192"/>
      <c r="D11" s="192"/>
    </row>
    <row r="12" spans="1:11" x14ac:dyDescent="0.25">
      <c r="A12" s="60" t="s">
        <v>0</v>
      </c>
      <c r="B12" s="114">
        <v>0</v>
      </c>
      <c r="C12" s="114">
        <v>351.82</v>
      </c>
      <c r="D12" s="114">
        <f t="shared" ref="D12:D18" si="0">SUM(B12:C12)</f>
        <v>351.82</v>
      </c>
      <c r="E12" s="18"/>
      <c r="F12" s="22" t="s">
        <v>31</v>
      </c>
      <c r="G12" s="14" t="s">
        <v>54</v>
      </c>
      <c r="H12" s="14" t="s">
        <v>55</v>
      </c>
      <c r="I12" s="23" t="s">
        <v>38</v>
      </c>
      <c r="J12" s="23" t="s">
        <v>37</v>
      </c>
      <c r="K12" s="23" t="s">
        <v>40</v>
      </c>
    </row>
    <row r="13" spans="1:11" x14ac:dyDescent="0.25">
      <c r="A13" s="57" t="s">
        <v>1</v>
      </c>
      <c r="B13" s="115">
        <v>302.08</v>
      </c>
      <c r="C13" s="115">
        <v>78.47</v>
      </c>
      <c r="D13" s="115">
        <f t="shared" si="0"/>
        <v>380.54999999999995</v>
      </c>
      <c r="F13" s="25">
        <f>C24+C30+C36+C42+C48+C54+C60</f>
        <v>3.0862213988648377</v>
      </c>
      <c r="G13" s="25">
        <f>C25+C31+C37+C43+C49+C55+C61</f>
        <v>1.3850772204028148</v>
      </c>
      <c r="H13" s="25">
        <f>C26+C32+C38+C44+C50+C56+C62</f>
        <v>7.8487709156159484</v>
      </c>
      <c r="I13" s="25">
        <f>C27+C33+C39+C45+C51+C57+C63</f>
        <v>0</v>
      </c>
      <c r="J13" s="25">
        <f>C28+C34+C40+C46+C52+C58+C64</f>
        <v>2.4498225342681601</v>
      </c>
      <c r="K13" s="25">
        <f>C29+C35+C41+C47+C53+C59+C65</f>
        <v>1.2010091021531373</v>
      </c>
    </row>
    <row r="14" spans="1:11" x14ac:dyDescent="0.25">
      <c r="A14" s="58" t="s">
        <v>2</v>
      </c>
      <c r="B14" s="116">
        <v>45.91</v>
      </c>
      <c r="C14" s="116">
        <v>28.26</v>
      </c>
      <c r="D14" s="116">
        <f t="shared" si="0"/>
        <v>74.17</v>
      </c>
    </row>
    <row r="15" spans="1:11" x14ac:dyDescent="0.25">
      <c r="A15" s="59" t="s">
        <v>3</v>
      </c>
      <c r="B15" s="117">
        <v>25.56</v>
      </c>
      <c r="C15" s="117">
        <v>26.46</v>
      </c>
      <c r="D15" s="117">
        <f t="shared" si="0"/>
        <v>52.019999999999996</v>
      </c>
    </row>
    <row r="16" spans="1:11" x14ac:dyDescent="0.25">
      <c r="A16" s="63" t="s">
        <v>4</v>
      </c>
      <c r="B16" s="118">
        <v>26.82</v>
      </c>
      <c r="C16" s="118">
        <v>36.9</v>
      </c>
      <c r="D16" s="118">
        <f t="shared" si="0"/>
        <v>63.72</v>
      </c>
    </row>
    <row r="17" spans="1:11" x14ac:dyDescent="0.25">
      <c r="A17" s="61" t="s">
        <v>5</v>
      </c>
      <c r="B17" s="119">
        <v>124.76</v>
      </c>
      <c r="C17" s="119">
        <v>0</v>
      </c>
      <c r="D17" s="119">
        <f t="shared" si="0"/>
        <v>124.76</v>
      </c>
    </row>
    <row r="18" spans="1:11" x14ac:dyDescent="0.25">
      <c r="A18" s="120" t="s">
        <v>11</v>
      </c>
      <c r="B18" s="123">
        <v>65.209999999999994</v>
      </c>
      <c r="C18" s="123">
        <v>52.91</v>
      </c>
      <c r="D18" s="123">
        <f t="shared" si="0"/>
        <v>118.11999999999999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124</v>
      </c>
      <c r="C21" s="9" t="s">
        <v>125</v>
      </c>
      <c r="D21" s="9" t="s">
        <v>126</v>
      </c>
    </row>
    <row r="22" spans="1:11" x14ac:dyDescent="0.25">
      <c r="A22" s="31"/>
      <c r="B22" s="31"/>
      <c r="C22" s="31"/>
      <c r="D22" s="31"/>
      <c r="H22" t="s">
        <v>139</v>
      </c>
      <c r="J22" t="s">
        <v>137</v>
      </c>
    </row>
    <row r="23" spans="1:11" x14ac:dyDescent="0.25">
      <c r="A23" s="9" t="s">
        <v>23</v>
      </c>
      <c r="B23" s="9" t="s">
        <v>22</v>
      </c>
      <c r="C23" s="20" t="s">
        <v>140</v>
      </c>
      <c r="D23" t="s">
        <v>132</v>
      </c>
      <c r="E23" t="s">
        <v>133</v>
      </c>
      <c r="F23" t="s">
        <v>134</v>
      </c>
      <c r="G23" t="s">
        <v>135</v>
      </c>
      <c r="H23" s="170" t="s">
        <v>136</v>
      </c>
      <c r="I23" t="s">
        <v>138</v>
      </c>
      <c r="J23" s="170" t="s">
        <v>136</v>
      </c>
      <c r="K23" s="170"/>
    </row>
    <row r="24" spans="1:11" x14ac:dyDescent="0.25">
      <c r="A24" s="174" t="s">
        <v>0</v>
      </c>
      <c r="B24" s="14" t="s">
        <v>31</v>
      </c>
      <c r="C24" s="15">
        <f>D12*'Consumo eléctrico'!C2</f>
        <v>0.47786583929773252</v>
      </c>
    </row>
    <row r="25" spans="1:11" x14ac:dyDescent="0.25">
      <c r="A25" s="175"/>
      <c r="B25" s="14" t="s">
        <v>54</v>
      </c>
      <c r="C25" s="15">
        <f>D12*'Consumo eléctrico'!R2</f>
        <v>0.40978190384378743</v>
      </c>
      <c r="D25">
        <f>E25*C25</f>
        <v>2.2128222807564524</v>
      </c>
      <c r="E25">
        <v>5.4</v>
      </c>
      <c r="F25">
        <v>0.77500000000000002</v>
      </c>
      <c r="G25">
        <f>F25*D25</f>
        <v>1.7149372675862506</v>
      </c>
      <c r="H25">
        <f>G25/E25</f>
        <v>0.31758097547893527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f>D12*'Consumo eléctrico'!U2</f>
        <v>2.322097455114795</v>
      </c>
      <c r="D26">
        <f>E26*C26</f>
        <v>8.3363298638621135</v>
      </c>
      <c r="E26">
        <v>3.59</v>
      </c>
      <c r="F26">
        <v>0.40400000000000003</v>
      </c>
      <c r="G26">
        <f t="shared" ref="G26" si="1">F26*D26</f>
        <v>3.3678772650002942</v>
      </c>
      <c r="H26">
        <f t="shared" ref="H26" si="2">G26/E26</f>
        <v>0.93812737186637729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v>0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D12*'Consumo gas natural'!D2</f>
        <v>0.80762506800698231</v>
      </c>
    </row>
    <row r="29" spans="1:11" x14ac:dyDescent="0.25">
      <c r="A29" s="176"/>
      <c r="B29" s="23" t="s">
        <v>40</v>
      </c>
      <c r="C29" s="16">
        <f>'Consumo gas natural'!F2*D12</f>
        <v>0</v>
      </c>
    </row>
    <row r="30" spans="1:11" x14ac:dyDescent="0.25">
      <c r="A30" s="177" t="s">
        <v>1</v>
      </c>
      <c r="B30" s="14" t="s">
        <v>31</v>
      </c>
      <c r="C30" s="15">
        <f>D13*'Consumo eléctrico'!C3</f>
        <v>1.3019290668342478</v>
      </c>
    </row>
    <row r="31" spans="1:11" x14ac:dyDescent="0.25">
      <c r="A31" s="178"/>
      <c r="B31" s="14" t="s">
        <v>54</v>
      </c>
      <c r="C31" s="15">
        <f>D13*'Consumo eléctrico'!R3</f>
        <v>0.50267264282292501</v>
      </c>
    </row>
    <row r="32" spans="1:11" x14ac:dyDescent="0.25">
      <c r="A32" s="178"/>
      <c r="B32" s="14" t="s">
        <v>55</v>
      </c>
      <c r="C32" s="15">
        <f>D13*'Consumo eléctrico'!U3</f>
        <v>2.8484783093299084</v>
      </c>
    </row>
    <row r="33" spans="1:3" x14ac:dyDescent="0.25">
      <c r="A33" s="178"/>
      <c r="B33" s="17" t="s">
        <v>38</v>
      </c>
      <c r="C33" s="16">
        <v>0</v>
      </c>
    </row>
    <row r="34" spans="1:3" x14ac:dyDescent="0.25">
      <c r="A34" s="178"/>
      <c r="B34" s="17" t="s">
        <v>37</v>
      </c>
      <c r="C34" s="16">
        <f>D13*'Consumo gas natural'!D3</f>
        <v>1.3297889716288844</v>
      </c>
    </row>
    <row r="35" spans="1:3" x14ac:dyDescent="0.25">
      <c r="A35" s="179"/>
      <c r="B35" s="23" t="s">
        <v>40</v>
      </c>
      <c r="C35" s="16">
        <f>D13*'Consumo gas natural'!F3</f>
        <v>0</v>
      </c>
    </row>
    <row r="36" spans="1:3" x14ac:dyDescent="0.25">
      <c r="A36" s="180" t="s">
        <v>2</v>
      </c>
      <c r="B36" s="14" t="s">
        <v>31</v>
      </c>
      <c r="C36" s="15">
        <f>D14*'Consumo eléctrico'!C4</f>
        <v>0.89042018554982938</v>
      </c>
    </row>
    <row r="37" spans="1:3" x14ac:dyDescent="0.25">
      <c r="A37" s="181"/>
      <c r="B37" s="14" t="s">
        <v>54</v>
      </c>
      <c r="C37" s="15">
        <f>D14*'Consumo eléctrico'!R4</f>
        <v>9.9477743129626942E-2</v>
      </c>
    </row>
    <row r="38" spans="1:3" x14ac:dyDescent="0.25">
      <c r="A38" s="181"/>
      <c r="B38" s="14" t="s">
        <v>55</v>
      </c>
      <c r="C38" s="15">
        <f>D14*'Consumo eléctrico'!U4</f>
        <v>0.56370721106788602</v>
      </c>
    </row>
    <row r="39" spans="1:3" x14ac:dyDescent="0.25">
      <c r="A39" s="181"/>
      <c r="B39" s="17" t="s">
        <v>38</v>
      </c>
      <c r="C39" s="16">
        <v>0</v>
      </c>
    </row>
    <row r="40" spans="1:3" x14ac:dyDescent="0.25">
      <c r="A40" s="181"/>
      <c r="B40" s="17" t="s">
        <v>37</v>
      </c>
      <c r="C40" s="16">
        <f>D14*'Consumo gas natural'!D4</f>
        <v>5.7268594552882749E-3</v>
      </c>
    </row>
    <row r="41" spans="1:3" x14ac:dyDescent="0.25">
      <c r="A41" s="182"/>
      <c r="B41" s="23" t="s">
        <v>40</v>
      </c>
      <c r="C41" s="16">
        <f>D14*'Consumo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D15*'Consumo eléctrico'!C5</f>
        <v>5.4806286320767728E-2</v>
      </c>
    </row>
    <row r="43" spans="1:3" x14ac:dyDescent="0.25">
      <c r="A43" s="184"/>
      <c r="B43" s="14" t="s">
        <v>54</v>
      </c>
      <c r="C43" s="15">
        <f>D15*'Consumo eléctrico'!R5</f>
        <v>2.8574652442438595E-2</v>
      </c>
    </row>
    <row r="44" spans="1:3" x14ac:dyDescent="0.25">
      <c r="A44" s="184"/>
      <c r="B44" s="14" t="s">
        <v>55</v>
      </c>
      <c r="C44" s="15">
        <f>D15*'Consumo eléctrico'!U5</f>
        <v>0.16192303050715204</v>
      </c>
    </row>
    <row r="45" spans="1:3" x14ac:dyDescent="0.25">
      <c r="A45" s="184"/>
      <c r="B45" s="17" t="s">
        <v>38</v>
      </c>
      <c r="C45" s="16">
        <v>0</v>
      </c>
    </row>
    <row r="46" spans="1:3" x14ac:dyDescent="0.25">
      <c r="A46" s="184"/>
      <c r="B46" s="17" t="s">
        <v>37</v>
      </c>
      <c r="C46" s="16">
        <f>D15*'Consumo gas natural'!D5</f>
        <v>6.3411177501946419E-3</v>
      </c>
    </row>
    <row r="47" spans="1:3" x14ac:dyDescent="0.25">
      <c r="A47" s="185"/>
      <c r="B47" s="23" t="s">
        <v>40</v>
      </c>
      <c r="C47" s="16">
        <f>D15*'Consumo gas natural'!F5</f>
        <v>0</v>
      </c>
    </row>
    <row r="48" spans="1:3" x14ac:dyDescent="0.25">
      <c r="A48" s="186" t="s">
        <v>4</v>
      </c>
      <c r="B48" s="14" t="s">
        <v>31</v>
      </c>
      <c r="C48" s="15">
        <f>D16*'Consumo eléctrico'!C6</f>
        <v>0.26917719648629168</v>
      </c>
    </row>
    <row r="49" spans="1:10" x14ac:dyDescent="0.25">
      <c r="A49" s="187"/>
      <c r="B49" s="14" t="s">
        <v>54</v>
      </c>
      <c r="C49" s="15">
        <f>D16*'Consumo eléctrico'!R6</f>
        <v>2.8557888777603808E-2</v>
      </c>
    </row>
    <row r="50" spans="1:10" x14ac:dyDescent="0.25">
      <c r="A50" s="187"/>
      <c r="B50" s="14" t="s">
        <v>55</v>
      </c>
      <c r="C50" s="15">
        <f>D16*'Consumo eléctrico'!U6</f>
        <v>0.16182803640642157</v>
      </c>
    </row>
    <row r="51" spans="1:10" x14ac:dyDescent="0.25">
      <c r="A51" s="187"/>
      <c r="B51" s="17" t="s">
        <v>38</v>
      </c>
      <c r="C51" s="16">
        <v>0</v>
      </c>
    </row>
    <row r="52" spans="1:10" x14ac:dyDescent="0.25">
      <c r="A52" s="187"/>
      <c r="B52" s="17" t="s">
        <v>37</v>
      </c>
      <c r="C52" s="16">
        <f>D16*'Consumo gas natural'!D6</f>
        <v>6.7229475517244397E-2</v>
      </c>
    </row>
    <row r="53" spans="1:10" x14ac:dyDescent="0.25">
      <c r="A53" s="188"/>
      <c r="B53" s="23" t="s">
        <v>40</v>
      </c>
      <c r="C53" s="16">
        <f>D16*'Consumo gas natural'!F6</f>
        <v>1.2010091021531373</v>
      </c>
    </row>
    <row r="54" spans="1:10" x14ac:dyDescent="0.25">
      <c r="A54" s="189" t="s">
        <v>5</v>
      </c>
      <c r="B54" s="14" t="s">
        <v>31</v>
      </c>
      <c r="C54" s="15">
        <f>D17*'Consumo eléctrico'!C7</f>
        <v>5.018270954708734E-2</v>
      </c>
    </row>
    <row r="55" spans="1:10" x14ac:dyDescent="0.25">
      <c r="A55" s="190"/>
      <c r="B55" s="14" t="s">
        <v>54</v>
      </c>
      <c r="C55" s="15">
        <f>'Consumo eléctrico'!R7*Quemados!D17</f>
        <v>0.18835427653275122</v>
      </c>
      <c r="D55">
        <f>E55*C55</f>
        <v>1.0171130932768566</v>
      </c>
      <c r="E55">
        <v>5.4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f>D17*'Consumo eléctrico'!U7</f>
        <v>1.0673409003522569</v>
      </c>
      <c r="D56">
        <f>E56*C56</f>
        <v>3.8317538322646021</v>
      </c>
      <c r="E56">
        <v>3.59</v>
      </c>
      <c r="G56">
        <f t="shared" ref="G56" si="3">F56*D56</f>
        <v>0</v>
      </c>
      <c r="H56">
        <f t="shared" ref="H56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natural'!D7*Quemados!D17</f>
        <v>0.21873180910580217</v>
      </c>
    </row>
    <row r="59" spans="1:10" x14ac:dyDescent="0.25">
      <c r="A59" s="191"/>
      <c r="B59" s="23" t="s">
        <v>40</v>
      </c>
      <c r="C59" s="16">
        <f>D17*'Consumo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D18*'Consumo eléctrico'!C8</f>
        <v>4.1840114828881128E-2</v>
      </c>
    </row>
    <row r="61" spans="1:10" x14ac:dyDescent="0.25">
      <c r="A61" s="172"/>
      <c r="B61" s="14" t="s">
        <v>54</v>
      </c>
      <c r="C61" s="15">
        <f>D18*'Consumo eléctrico'!R8</f>
        <v>0.1276581128536815</v>
      </c>
    </row>
    <row r="62" spans="1:10" x14ac:dyDescent="0.25">
      <c r="A62" s="172"/>
      <c r="B62" s="14" t="s">
        <v>55</v>
      </c>
      <c r="C62" s="15">
        <f>D18*'Consumo eléctrico'!U8</f>
        <v>0.72339597283752866</v>
      </c>
    </row>
    <row r="63" spans="1:10" x14ac:dyDescent="0.25">
      <c r="A63" s="172"/>
      <c r="B63" s="17" t="s">
        <v>38</v>
      </c>
      <c r="C63" s="16">
        <v>0</v>
      </c>
    </row>
    <row r="64" spans="1:10" x14ac:dyDescent="0.25">
      <c r="A64" s="172"/>
      <c r="B64" s="17" t="s">
        <v>37</v>
      </c>
      <c r="C64" s="16">
        <f>D18*'Consumo gas natural'!D8</f>
        <v>1.4379232803763346E-2</v>
      </c>
    </row>
    <row r="65" spans="1:3" x14ac:dyDescent="0.25">
      <c r="A65" s="173"/>
      <c r="B65" s="23" t="s">
        <v>40</v>
      </c>
      <c r="C65" s="16">
        <f>D18*'Consumo gas natural'!F8</f>
        <v>0</v>
      </c>
    </row>
  </sheetData>
  <mergeCells count="15">
    <mergeCell ref="A1:D1"/>
    <mergeCell ref="A2:A11"/>
    <mergeCell ref="B3:B8"/>
    <mergeCell ref="C3:C8"/>
    <mergeCell ref="D3:D8"/>
    <mergeCell ref="B9:B11"/>
    <mergeCell ref="C9:C11"/>
    <mergeCell ref="D9:D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A0C3-2884-4317-A705-35016F86E2F3}">
  <dimension ref="A1:J65"/>
  <sheetViews>
    <sheetView topLeftCell="A18" zoomScale="77" zoomScaleNormal="40" workbookViewId="0">
      <selection activeCell="C64" sqref="C64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127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/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/>
      <c r="C13" s="115">
        <f t="shared" si="0"/>
        <v>0</v>
      </c>
      <c r="E13" s="25">
        <f>C24+C30+C36+C42+C48+C54+C60</f>
        <v>19.084215081773099</v>
      </c>
      <c r="F13" s="25">
        <f>C25+C31+C37+C43+C49+C55+C61</f>
        <v>0</v>
      </c>
      <c r="G13" s="25">
        <f>C26+C32+C38+C44+C50+C56+C62</f>
        <v>0</v>
      </c>
      <c r="H13" s="25">
        <f>C27+C33+C39+C45+C51+C57+C63</f>
        <v>0</v>
      </c>
      <c r="I13" s="25">
        <f>C28+C34+C40+C46+C52+C58+C64</f>
        <v>0.30733358037051356</v>
      </c>
      <c r="J13" s="25">
        <f>C29+C35+C41+C47+C53+C59+C65</f>
        <v>0</v>
      </c>
    </row>
    <row r="14" spans="1:10" x14ac:dyDescent="0.25">
      <c r="A14" s="58" t="s">
        <v>2</v>
      </c>
      <c r="B14" s="116"/>
      <c r="C14" s="116">
        <f t="shared" si="0"/>
        <v>0</v>
      </c>
    </row>
    <row r="15" spans="1:10" x14ac:dyDescent="0.25">
      <c r="A15" s="59" t="s">
        <v>3</v>
      </c>
      <c r="B15" s="117"/>
      <c r="C15" s="117">
        <f t="shared" si="0"/>
        <v>0</v>
      </c>
    </row>
    <row r="16" spans="1:10" x14ac:dyDescent="0.25">
      <c r="A16" s="63" t="s">
        <v>4</v>
      </c>
      <c r="B16" s="118"/>
      <c r="C16" s="118">
        <f t="shared" si="0"/>
        <v>0</v>
      </c>
    </row>
    <row r="17" spans="1:5" x14ac:dyDescent="0.25">
      <c r="A17" s="61" t="s">
        <v>5</v>
      </c>
      <c r="B17" s="119"/>
      <c r="C17" s="119">
        <f t="shared" si="0"/>
        <v>0</v>
      </c>
    </row>
    <row r="18" spans="1:5" x14ac:dyDescent="0.25">
      <c r="A18" s="120" t="s">
        <v>11</v>
      </c>
      <c r="B18" s="39">
        <v>2524.63</v>
      </c>
      <c r="C18" s="123">
        <f t="shared" si="0"/>
        <v>2524.63</v>
      </c>
    </row>
    <row r="19" spans="1:5" x14ac:dyDescent="0.25">
      <c r="A19" s="122"/>
      <c r="B19" s="121"/>
      <c r="C19" s="121"/>
      <c r="D19" s="121"/>
      <c r="E19" s="121"/>
    </row>
    <row r="20" spans="1:5" x14ac:dyDescent="0.25">
      <c r="A20" s="32"/>
      <c r="B20" s="30" t="s">
        <v>47</v>
      </c>
      <c r="C20" s="30" t="s">
        <v>48</v>
      </c>
      <c r="D20" s="19" t="s">
        <v>49</v>
      </c>
    </row>
    <row r="21" spans="1:5" x14ac:dyDescent="0.25">
      <c r="A21" s="31"/>
      <c r="B21" s="9" t="s">
        <v>128</v>
      </c>
      <c r="C21" s="9" t="s">
        <v>128</v>
      </c>
      <c r="D21" s="9" t="s">
        <v>120</v>
      </c>
    </row>
    <row r="22" spans="1:5" x14ac:dyDescent="0.25">
      <c r="A22" s="31"/>
      <c r="B22" s="31"/>
      <c r="C22" s="31"/>
      <c r="D22" s="31"/>
    </row>
    <row r="23" spans="1:5" x14ac:dyDescent="0.25">
      <c r="A23" s="9" t="s">
        <v>23</v>
      </c>
      <c r="B23" s="9" t="s">
        <v>22</v>
      </c>
      <c r="C23" s="20" t="s">
        <v>140</v>
      </c>
    </row>
    <row r="24" spans="1:5" x14ac:dyDescent="0.25">
      <c r="A24" s="174" t="s">
        <v>0</v>
      </c>
      <c r="B24" s="14" t="s">
        <v>31</v>
      </c>
      <c r="C24" s="15">
        <f>C12*'Consumo eléctrico'!F2</f>
        <v>0</v>
      </c>
    </row>
    <row r="25" spans="1:5" x14ac:dyDescent="0.25">
      <c r="A25" s="175"/>
      <c r="B25" s="14" t="s">
        <v>54</v>
      </c>
      <c r="C25" s="15">
        <f>'Consumo eléctrico'!O2*C12</f>
        <v>0</v>
      </c>
    </row>
    <row r="26" spans="1:5" x14ac:dyDescent="0.25">
      <c r="A26" s="175"/>
      <c r="B26" s="14" t="s">
        <v>55</v>
      </c>
      <c r="C26" s="15">
        <v>0</v>
      </c>
    </row>
    <row r="27" spans="1:5" x14ac:dyDescent="0.25">
      <c r="A27" s="175"/>
      <c r="B27" s="17" t="s">
        <v>38</v>
      </c>
      <c r="C27" s="16">
        <f>C12*'Consumo gas natural'!B2</f>
        <v>0</v>
      </c>
    </row>
    <row r="28" spans="1:5" x14ac:dyDescent="0.25">
      <c r="A28" s="175"/>
      <c r="B28" s="17" t="s">
        <v>37</v>
      </c>
      <c r="C28" s="16">
        <f>C12*'Consumo gas natural'!D2</f>
        <v>0</v>
      </c>
    </row>
    <row r="29" spans="1:5" x14ac:dyDescent="0.25">
      <c r="A29" s="176"/>
      <c r="B29" s="23" t="s">
        <v>40</v>
      </c>
      <c r="C29" s="16">
        <f>'Consumo gas natural'!F2*C12</f>
        <v>0</v>
      </c>
    </row>
    <row r="30" spans="1:5" x14ac:dyDescent="0.25">
      <c r="A30" s="177" t="s">
        <v>1</v>
      </c>
      <c r="B30" s="14" t="s">
        <v>31</v>
      </c>
      <c r="C30" s="15">
        <f>C13*'Consumo eléctrico'!F3</f>
        <v>0</v>
      </c>
    </row>
    <row r="31" spans="1:5" x14ac:dyDescent="0.25">
      <c r="A31" s="178"/>
      <c r="B31" s="14" t="s">
        <v>54</v>
      </c>
      <c r="C31" s="15">
        <f>C13*'Consumo eléctrico'!O3</f>
        <v>0</v>
      </c>
    </row>
    <row r="32" spans="1:5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'Circulaciones SS'!C13*'Consumo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eléctrico'!F6</f>
        <v>0</v>
      </c>
    </row>
    <row r="49" spans="1:3" x14ac:dyDescent="0.25">
      <c r="A49" s="187"/>
      <c r="B49" s="14" t="s">
        <v>54</v>
      </c>
      <c r="C49" s="15">
        <f>'Consumo eléctrico'!O6*C16</f>
        <v>0</v>
      </c>
    </row>
    <row r="50" spans="1:3" x14ac:dyDescent="0.25">
      <c r="A50" s="187"/>
      <c r="B50" s="14" t="s">
        <v>55</v>
      </c>
      <c r="C50" s="15">
        <v>0</v>
      </c>
    </row>
    <row r="51" spans="1:3" x14ac:dyDescent="0.25">
      <c r="A51" s="187"/>
      <c r="B51" s="17" t="s">
        <v>38</v>
      </c>
      <c r="C51" s="16">
        <f>C16*'Consumo gas natural'!B6</f>
        <v>0</v>
      </c>
    </row>
    <row r="52" spans="1:3" x14ac:dyDescent="0.25">
      <c r="A52" s="187"/>
      <c r="B52" s="17" t="s">
        <v>37</v>
      </c>
      <c r="C52" s="16">
        <f>C16*'Consumo gas natural'!D6</f>
        <v>0</v>
      </c>
    </row>
    <row r="53" spans="1:3" x14ac:dyDescent="0.25">
      <c r="A53" s="188"/>
      <c r="B53" s="23" t="s">
        <v>40</v>
      </c>
      <c r="C53" s="16">
        <f>C16*'Consumo gas natural'!F6</f>
        <v>0</v>
      </c>
    </row>
    <row r="54" spans="1:3" x14ac:dyDescent="0.25">
      <c r="A54" s="189" t="s">
        <v>5</v>
      </c>
      <c r="B54" s="14" t="s">
        <v>31</v>
      </c>
      <c r="C54" s="15">
        <f>C17*'Consumo eléctrico'!F7</f>
        <v>0</v>
      </c>
    </row>
    <row r="55" spans="1:3" x14ac:dyDescent="0.25">
      <c r="A55" s="190"/>
      <c r="B55" s="14" t="s">
        <v>54</v>
      </c>
      <c r="C55" s="15">
        <f>'Consumo eléctrico'!O7*'Circulaciones SS'!C17</f>
        <v>0</v>
      </c>
    </row>
    <row r="56" spans="1:3" x14ac:dyDescent="0.25">
      <c r="A56" s="190"/>
      <c r="B56" s="14" t="s">
        <v>55</v>
      </c>
      <c r="C56" s="15">
        <v>0</v>
      </c>
    </row>
    <row r="57" spans="1:3" x14ac:dyDescent="0.25">
      <c r="A57" s="190"/>
      <c r="B57" s="17" t="s">
        <v>38</v>
      </c>
      <c r="C57" s="16">
        <f>C17*'Consumo gas natural'!B7</f>
        <v>0</v>
      </c>
    </row>
    <row r="58" spans="1:3" x14ac:dyDescent="0.25">
      <c r="A58" s="190"/>
      <c r="B58" s="17" t="s">
        <v>37</v>
      </c>
      <c r="C58" s="16">
        <f>'Consumo gas natural'!D7*'Circulaciones SS'!C17</f>
        <v>0</v>
      </c>
    </row>
    <row r="59" spans="1:3" x14ac:dyDescent="0.25">
      <c r="A59" s="191"/>
      <c r="B59" s="23" t="s">
        <v>40</v>
      </c>
      <c r="C59" s="16">
        <f>C17*'Consumo gas natural'!F7</f>
        <v>0</v>
      </c>
    </row>
    <row r="60" spans="1:3" x14ac:dyDescent="0.25">
      <c r="A60" s="171" t="s">
        <v>11</v>
      </c>
      <c r="B60" s="14" t="s">
        <v>31</v>
      </c>
      <c r="C60" s="15">
        <f>C18*'Consumo eléctrico'!L8</f>
        <v>19.084215081773099</v>
      </c>
    </row>
    <row r="61" spans="1:3" x14ac:dyDescent="0.25">
      <c r="A61" s="172"/>
      <c r="B61" s="14" t="s">
        <v>54</v>
      </c>
      <c r="C61" s="15">
        <v>0</v>
      </c>
    </row>
    <row r="62" spans="1:3" x14ac:dyDescent="0.25">
      <c r="A62" s="172"/>
      <c r="B62" s="14" t="s">
        <v>55</v>
      </c>
      <c r="C62" s="15">
        <v>0</v>
      </c>
    </row>
    <row r="63" spans="1:3" x14ac:dyDescent="0.25">
      <c r="A63" s="172"/>
      <c r="B63" s="17" t="s">
        <v>38</v>
      </c>
      <c r="C63" s="16">
        <v>0</v>
      </c>
    </row>
    <row r="64" spans="1:3" x14ac:dyDescent="0.25">
      <c r="A64" s="172"/>
      <c r="B64" s="17" t="s">
        <v>37</v>
      </c>
      <c r="C64" s="16">
        <f>C18*'Consumo gas natural'!D8</f>
        <v>0.30733358037051356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Instructivo</vt:lpstr>
      <vt:lpstr>Bossio</vt:lpstr>
      <vt:lpstr>Central</vt:lpstr>
      <vt:lpstr>Finochietto</vt:lpstr>
      <vt:lpstr>Maternidad</vt:lpstr>
      <vt:lpstr>Cieza</vt:lpstr>
      <vt:lpstr>Rossi</vt:lpstr>
      <vt:lpstr>Quemados</vt:lpstr>
      <vt:lpstr>Circulaciones SS</vt:lpstr>
      <vt:lpstr>Iglesia</vt:lpstr>
      <vt:lpstr>Talleres</vt:lpstr>
      <vt:lpstr>Nef. y Rehab.</vt:lpstr>
      <vt:lpstr>HIGA "Gral. San Martín"</vt:lpstr>
      <vt:lpstr>Valores teóricos</vt:lpstr>
      <vt:lpstr>Valores reales</vt:lpstr>
      <vt:lpstr>Consumo eléctrico</vt:lpstr>
      <vt:lpstr>Consumo gas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Santiago Fondoso</cp:lastModifiedBy>
  <dcterms:created xsi:type="dcterms:W3CDTF">2020-09-10T11:39:44Z</dcterms:created>
  <dcterms:modified xsi:type="dcterms:W3CDTF">2024-12-05T14:11:18Z</dcterms:modified>
</cp:coreProperties>
</file>