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Ex5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Ex7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Ex8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Ex9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Ex10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1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Ex11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1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IAEP Sor María Ludovica\"/>
    </mc:Choice>
  </mc:AlternateContent>
  <xr:revisionPtr revIDLastSave="0" documentId="13_ncr:1_{33185709-39E3-4285-B425-1F2CD544B079}" xr6:coauthVersionLast="47" xr6:coauthVersionMax="47" xr10:uidLastSave="{00000000-0000-0000-0000-000000000000}"/>
  <bookViews>
    <workbookView xWindow="14400" yWindow="0" windowWidth="14400" windowHeight="15600" tabRatio="880" firstSheet="10" activeTab="11" xr2:uid="{00000000-000D-0000-FFFF-FFFF00000000}"/>
  </bookViews>
  <sheets>
    <sheet name="Instructivo" sheetId="39" r:id="rId1"/>
    <sheet name="Edificio 1 (s calle 15)" sheetId="61" r:id="rId2"/>
    <sheet name="Edificio 3 (interno)" sheetId="62" r:id="rId3"/>
    <sheet name="Edificio 3 (s calle 65)" sheetId="63" r:id="rId4"/>
    <sheet name="Edificio 1 (s calle 65)" sheetId="64" r:id="rId5"/>
    <sheet name="Edificio 5 (s Av. 66)" sheetId="65" r:id="rId6"/>
    <sheet name="Edificio 2 (s calle 65)" sheetId="66" r:id="rId7"/>
    <sheet name="Edificio 4 (s calle 14)" sheetId="67" r:id="rId8"/>
    <sheet name="Edificio 8 (subsuelo)" sheetId="47" r:id="rId9"/>
    <sheet name="Edificio 7 (esq. 15 y 66)" sheetId="68" r:id="rId10"/>
    <sheet name="Edificio 6 (s Av. 66)" sheetId="69" r:id="rId11"/>
    <sheet name="HIEAP &quot;Sor María Ludovica&quot;" sheetId="37" r:id="rId12"/>
    <sheet name="Valores teóricos" sheetId="25" r:id="rId13"/>
    <sheet name="Valores reales" sheetId="24" r:id="rId14"/>
    <sheet name="Consumo gas natural" sheetId="41" r:id="rId15"/>
    <sheet name="Consumo eléctrico" sheetId="42" r:id="rId16"/>
  </sheets>
  <definedNames>
    <definedName name="_xlchart.v1.0" hidden="1">'Edificio 1 (s calle 15)'!$A$24:$B$65</definedName>
    <definedName name="_xlchart.v1.1" hidden="1">'Edificio 1 (s calle 15)'!$C$24:$C$65</definedName>
    <definedName name="_xlchart.v1.10" hidden="1">'Edificio 2 (s calle 65)'!$A$24:$B$65</definedName>
    <definedName name="_xlchart.v1.11" hidden="1">'Edificio 2 (s calle 65)'!$C$24:$C$65</definedName>
    <definedName name="_xlchart.v1.12" hidden="1">'Edificio 4 (s calle 14)'!$A$24:$B$65</definedName>
    <definedName name="_xlchart.v1.13" hidden="1">'Edificio 4 (s calle 14)'!$C$24:$C$65</definedName>
    <definedName name="_xlchart.v1.14" hidden="1">'Edificio 8 (subsuelo)'!$A$24:$B$65</definedName>
    <definedName name="_xlchart.v1.15" hidden="1">'Edificio 8 (subsuelo)'!$C$24:$C$65</definedName>
    <definedName name="_xlchart.v1.16" hidden="1">'Edificio 7 (esq. 15 y 66)'!$A$24:$B$65</definedName>
    <definedName name="_xlchart.v1.17" hidden="1">'Edificio 7 (esq. 15 y 66)'!$C$24:$C$65</definedName>
    <definedName name="_xlchart.v1.18" hidden="1">'Edificio 6 (s Av. 66)'!$A$24:$B$65</definedName>
    <definedName name="_xlchart.v1.19" hidden="1">'Edificio 6 (s Av. 66)'!$C$24:$C$65</definedName>
    <definedName name="_xlchart.v1.2" hidden="1">'Edificio 3 (interno)'!$A$24:$B$65</definedName>
    <definedName name="_xlchart.v1.20" hidden="1">'HIEAP "Sor María Ludovica"'!$A$22:$B$63</definedName>
    <definedName name="_xlchart.v1.21" hidden="1">'HIEAP "Sor María Ludovica"'!$C$22:$C$63</definedName>
    <definedName name="_xlchart.v1.22" hidden="1">'HIEAP "Sor María Ludovica"'!$D$22:$D$63</definedName>
    <definedName name="_xlchart.v1.3" hidden="1">'Edificio 3 (interno)'!$C$24:$C$65</definedName>
    <definedName name="_xlchart.v1.4" hidden="1">'Edificio 3 (s calle 65)'!$A$24:$B$65</definedName>
    <definedName name="_xlchart.v1.5" hidden="1">'Edificio 3 (s calle 65)'!$C$24:$C$65</definedName>
    <definedName name="_xlchart.v1.6" hidden="1">'Edificio 1 (s calle 65)'!$A$24:$B$65</definedName>
    <definedName name="_xlchart.v1.7" hidden="1">'Edificio 1 (s calle 65)'!$C$24:$C$65</definedName>
    <definedName name="_xlchart.v1.8" hidden="1">'Edificio 5 (s Av. 66)'!$A$24:$B$65</definedName>
    <definedName name="_xlchart.v1.9" hidden="1">'Edificio 5 (s Av. 66)'!$C$24:$C$65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69" l="1"/>
  <c r="J55" i="69"/>
  <c r="J26" i="69"/>
  <c r="J25" i="69"/>
  <c r="J56" i="68"/>
  <c r="J55" i="68"/>
  <c r="J26" i="68"/>
  <c r="J25" i="68"/>
  <c r="J56" i="67"/>
  <c r="J55" i="67"/>
  <c r="J26" i="67"/>
  <c r="J25" i="67"/>
  <c r="J56" i="66"/>
  <c r="J55" i="66"/>
  <c r="J26" i="66"/>
  <c r="J25" i="66"/>
  <c r="J56" i="64"/>
  <c r="J55" i="64"/>
  <c r="J56" i="63"/>
  <c r="J55" i="63"/>
  <c r="J26" i="63"/>
  <c r="J25" i="63"/>
  <c r="J56" i="62"/>
  <c r="J55" i="62"/>
  <c r="J56" i="61"/>
  <c r="J55" i="61"/>
  <c r="D56" i="69"/>
  <c r="G56" i="69" s="1"/>
  <c r="H56" i="69" s="1"/>
  <c r="G55" i="69"/>
  <c r="H55" i="69" s="1"/>
  <c r="D55" i="69"/>
  <c r="G26" i="69"/>
  <c r="H26" i="69" s="1"/>
  <c r="D26" i="69"/>
  <c r="D25" i="69"/>
  <c r="G25" i="69" s="1"/>
  <c r="H25" i="69" s="1"/>
  <c r="D56" i="68"/>
  <c r="G56" i="68" s="1"/>
  <c r="H56" i="68" s="1"/>
  <c r="D55" i="68"/>
  <c r="G55" i="68" s="1"/>
  <c r="H55" i="68" s="1"/>
  <c r="G26" i="68"/>
  <c r="H26" i="68" s="1"/>
  <c r="D26" i="68"/>
  <c r="D25" i="68"/>
  <c r="G25" i="68" s="1"/>
  <c r="H25" i="68" s="1"/>
  <c r="D56" i="67"/>
  <c r="G56" i="67" s="1"/>
  <c r="H56" i="67" s="1"/>
  <c r="D55" i="67"/>
  <c r="G55" i="67" s="1"/>
  <c r="H55" i="67" s="1"/>
  <c r="D26" i="67"/>
  <c r="G26" i="67" s="1"/>
  <c r="H26" i="67" s="1"/>
  <c r="D25" i="67"/>
  <c r="G25" i="67" s="1"/>
  <c r="H25" i="67" s="1"/>
  <c r="D56" i="66"/>
  <c r="G56" i="66" s="1"/>
  <c r="H56" i="66" s="1"/>
  <c r="G55" i="66"/>
  <c r="H55" i="66" s="1"/>
  <c r="D55" i="66"/>
  <c r="D26" i="66"/>
  <c r="G26" i="66" s="1"/>
  <c r="H26" i="66" s="1"/>
  <c r="D25" i="66"/>
  <c r="G25" i="66" s="1"/>
  <c r="H25" i="66" s="1"/>
  <c r="D57" i="65"/>
  <c r="G57" i="65" s="1"/>
  <c r="H57" i="65" s="1"/>
  <c r="D56" i="65"/>
  <c r="G56" i="65" s="1"/>
  <c r="H56" i="65" s="1"/>
  <c r="G55" i="65"/>
  <c r="H55" i="65" s="1"/>
  <c r="D55" i="65"/>
  <c r="D27" i="65"/>
  <c r="G27" i="65" s="1"/>
  <c r="H27" i="65" s="1"/>
  <c r="D26" i="65"/>
  <c r="G26" i="65" s="1"/>
  <c r="H26" i="65" s="1"/>
  <c r="D25" i="65"/>
  <c r="G25" i="65" s="1"/>
  <c r="H25" i="65" s="1"/>
  <c r="G56" i="64"/>
  <c r="H56" i="64" s="1"/>
  <c r="D56" i="64"/>
  <c r="D55" i="64"/>
  <c r="G55" i="64" s="1"/>
  <c r="H55" i="64" s="1"/>
  <c r="D26" i="64"/>
  <c r="G26" i="64" s="1"/>
  <c r="H26" i="64" s="1"/>
  <c r="G25" i="64"/>
  <c r="H25" i="64" s="1"/>
  <c r="D25" i="64"/>
  <c r="D56" i="63"/>
  <c r="G56" i="63" s="1"/>
  <c r="H56" i="63" s="1"/>
  <c r="D55" i="63"/>
  <c r="G55" i="63" s="1"/>
  <c r="H55" i="63" s="1"/>
  <c r="D26" i="63"/>
  <c r="G26" i="63" s="1"/>
  <c r="H26" i="63" s="1"/>
  <c r="D25" i="63"/>
  <c r="G25" i="63" s="1"/>
  <c r="H25" i="63" s="1"/>
  <c r="D56" i="62"/>
  <c r="G56" i="62" s="1"/>
  <c r="H56" i="62" s="1"/>
  <c r="G55" i="62"/>
  <c r="H55" i="62" s="1"/>
  <c r="D55" i="62"/>
  <c r="D26" i="62"/>
  <c r="G26" i="62" s="1"/>
  <c r="H26" i="62" s="1"/>
  <c r="D25" i="62"/>
  <c r="G25" i="62" s="1"/>
  <c r="H25" i="62" s="1"/>
  <c r="J26" i="64" l="1"/>
  <c r="J26" i="62"/>
  <c r="J25" i="64"/>
  <c r="J55" i="65"/>
  <c r="J56" i="65"/>
  <c r="J57" i="65"/>
  <c r="J27" i="65"/>
  <c r="J26" i="65"/>
  <c r="J25" i="65"/>
  <c r="J25" i="62"/>
  <c r="D56" i="61"/>
  <c r="G56" i="61" s="1"/>
  <c r="H56" i="61" s="1"/>
  <c r="G55" i="61"/>
  <c r="H55" i="61" s="1"/>
  <c r="D55" i="61"/>
  <c r="D26" i="61"/>
  <c r="G26" i="61" s="1"/>
  <c r="D25" i="61"/>
  <c r="G25" i="61" s="1"/>
  <c r="D40" i="37"/>
  <c r="H26" i="61" l="1"/>
  <c r="J26" i="61"/>
  <c r="H25" i="61"/>
  <c r="J25" i="61"/>
  <c r="C62" i="65"/>
  <c r="C60" i="37" s="1"/>
  <c r="C61" i="65"/>
  <c r="C60" i="65"/>
  <c r="C56" i="65"/>
  <c r="C55" i="65"/>
  <c r="C54" i="65"/>
  <c r="C50" i="65"/>
  <c r="C48" i="37"/>
  <c r="C49" i="65"/>
  <c r="C48" i="65"/>
  <c r="C44" i="65"/>
  <c r="C42" i="37" s="1"/>
  <c r="C43" i="65"/>
  <c r="C42" i="65"/>
  <c r="C26" i="65"/>
  <c r="C24" i="37" s="1"/>
  <c r="C25" i="65"/>
  <c r="C24" i="65"/>
  <c r="G3" i="41"/>
  <c r="G4" i="41"/>
  <c r="G5" i="41"/>
  <c r="G6" i="41"/>
  <c r="G7" i="41"/>
  <c r="G8" i="41"/>
  <c r="G2" i="41"/>
  <c r="K3" i="41"/>
  <c r="K4" i="41"/>
  <c r="K5" i="41"/>
  <c r="K6" i="41"/>
  <c r="K7" i="41"/>
  <c r="K8" i="41"/>
  <c r="K2" i="41"/>
  <c r="C30" i="37"/>
  <c r="C36" i="37"/>
  <c r="C54" i="37"/>
  <c r="O3" i="41" l="1"/>
  <c r="O4" i="41"/>
  <c r="O5" i="41"/>
  <c r="O6" i="41"/>
  <c r="O7" i="41"/>
  <c r="O8" i="41"/>
  <c r="O2" i="41"/>
  <c r="I3" i="41"/>
  <c r="I4" i="41"/>
  <c r="I5" i="41"/>
  <c r="I6" i="41"/>
  <c r="I7" i="41"/>
  <c r="I8" i="41"/>
  <c r="J3" i="41" l="1"/>
  <c r="J4" i="41"/>
  <c r="J5" i="41"/>
  <c r="J6" i="41"/>
  <c r="J7" i="41"/>
  <c r="J8" i="41"/>
  <c r="J2" i="41"/>
  <c r="I2" i="41"/>
  <c r="D18" i="69"/>
  <c r="D17" i="69"/>
  <c r="D16" i="69"/>
  <c r="D15" i="69"/>
  <c r="D14" i="69"/>
  <c r="H13" i="69"/>
  <c r="D13" i="69"/>
  <c r="D12" i="69"/>
  <c r="C18" i="68"/>
  <c r="B18" i="37" s="1"/>
  <c r="C17" i="68"/>
  <c r="B17" i="37" s="1"/>
  <c r="C16" i="68"/>
  <c r="B16" i="37" s="1"/>
  <c r="C15" i="68"/>
  <c r="B15" i="37" s="1"/>
  <c r="C14" i="68"/>
  <c r="B14" i="37" s="1"/>
  <c r="G13" i="68"/>
  <c r="C13" i="68"/>
  <c r="B13" i="37" s="1"/>
  <c r="C12" i="68"/>
  <c r="B12" i="37" s="1"/>
  <c r="E18" i="67"/>
  <c r="E17" i="67"/>
  <c r="E16" i="67"/>
  <c r="E15" i="67"/>
  <c r="E14" i="67"/>
  <c r="I13" i="67"/>
  <c r="E13" i="67"/>
  <c r="E12" i="67"/>
  <c r="E18" i="66"/>
  <c r="E17" i="66"/>
  <c r="E16" i="66"/>
  <c r="E15" i="66"/>
  <c r="E14" i="66"/>
  <c r="I13" i="66"/>
  <c r="E13" i="66"/>
  <c r="E12" i="66"/>
  <c r="F18" i="65"/>
  <c r="F17" i="65"/>
  <c r="F16" i="65"/>
  <c r="F15" i="65"/>
  <c r="F14" i="65"/>
  <c r="J13" i="65"/>
  <c r="F13" i="65"/>
  <c r="F12" i="65"/>
  <c r="F18" i="64"/>
  <c r="F17" i="64"/>
  <c r="F16" i="64"/>
  <c r="F15" i="64"/>
  <c r="F14" i="64"/>
  <c r="J13" i="64"/>
  <c r="F13" i="64"/>
  <c r="F12" i="64"/>
  <c r="F18" i="63"/>
  <c r="F17" i="63"/>
  <c r="F16" i="63"/>
  <c r="F15" i="63"/>
  <c r="F14" i="63"/>
  <c r="J13" i="63"/>
  <c r="F13" i="63"/>
  <c r="F12" i="63"/>
  <c r="G18" i="62"/>
  <c r="G17" i="62"/>
  <c r="G16" i="62"/>
  <c r="G15" i="62"/>
  <c r="G14" i="62"/>
  <c r="K13" i="62"/>
  <c r="G13" i="62"/>
  <c r="G12" i="62"/>
  <c r="G18" i="61" l="1"/>
  <c r="G17" i="61"/>
  <c r="G16" i="61"/>
  <c r="G15" i="61"/>
  <c r="G14" i="61"/>
  <c r="K13" i="61"/>
  <c r="G13" i="61"/>
  <c r="G12" i="61"/>
  <c r="Y3" i="42" l="1"/>
  <c r="Y4" i="42"/>
  <c r="Y5" i="42"/>
  <c r="Y6" i="42"/>
  <c r="Y7" i="42"/>
  <c r="Y8" i="42"/>
  <c r="Y2" i="42"/>
  <c r="Y1" i="42"/>
  <c r="V3" i="42"/>
  <c r="V4" i="42"/>
  <c r="V5" i="42"/>
  <c r="V6" i="42"/>
  <c r="V7" i="42"/>
  <c r="V8" i="42"/>
  <c r="V2" i="42"/>
  <c r="V1" i="42"/>
  <c r="A3" i="41" l="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1" i="42"/>
  <c r="G9" i="41"/>
  <c r="AE3" i="42"/>
  <c r="AF3" i="42" s="1"/>
  <c r="AE4" i="42"/>
  <c r="AF4" i="42" s="1"/>
  <c r="AE5" i="42"/>
  <c r="AF5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C18" i="47" l="1"/>
  <c r="C17" i="47"/>
  <c r="C16" i="47"/>
  <c r="C15" i="47"/>
  <c r="C14" i="47"/>
  <c r="G13" i="47"/>
  <c r="C13" i="47"/>
  <c r="C12" i="47"/>
  <c r="K9" i="41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64" i="61" l="1"/>
  <c r="C64" i="62"/>
  <c r="C64" i="68"/>
  <c r="C64" i="64"/>
  <c r="C64" i="63"/>
  <c r="C64" i="67"/>
  <c r="C64" i="66"/>
  <c r="C64" i="65"/>
  <c r="C64" i="69"/>
  <c r="C40" i="61"/>
  <c r="C40" i="62"/>
  <c r="C40" i="67"/>
  <c r="C40" i="66"/>
  <c r="C40" i="65"/>
  <c r="C40" i="63"/>
  <c r="C40" i="69"/>
  <c r="C40" i="64"/>
  <c r="C40" i="68"/>
  <c r="C52" i="61"/>
  <c r="C52" i="68"/>
  <c r="C52" i="64"/>
  <c r="C52" i="63"/>
  <c r="C52" i="65"/>
  <c r="C52" i="62"/>
  <c r="C52" i="69"/>
  <c r="C52" i="67"/>
  <c r="C52" i="66"/>
  <c r="C58" i="61"/>
  <c r="C58" i="68"/>
  <c r="C58" i="65"/>
  <c r="C58" i="69"/>
  <c r="C58" i="62"/>
  <c r="C58" i="67"/>
  <c r="C58" i="64"/>
  <c r="C58" i="66"/>
  <c r="C58" i="63"/>
  <c r="C46" i="61"/>
  <c r="C46" i="66"/>
  <c r="C46" i="64"/>
  <c r="C46" i="69"/>
  <c r="C46" i="67"/>
  <c r="C46" i="63"/>
  <c r="C46" i="65"/>
  <c r="C46" i="62"/>
  <c r="C46" i="68"/>
  <c r="C34" i="61"/>
  <c r="C34" i="69"/>
  <c r="C34" i="62"/>
  <c r="C34" i="66"/>
  <c r="C34" i="68"/>
  <c r="C34" i="64"/>
  <c r="C34" i="67"/>
  <c r="C34" i="63"/>
  <c r="C34" i="65"/>
  <c r="C47" i="61"/>
  <c r="C47" i="68"/>
  <c r="C47" i="67"/>
  <c r="C47" i="62"/>
  <c r="C47" i="64"/>
  <c r="C47" i="66"/>
  <c r="C47" i="65"/>
  <c r="C47" i="69"/>
  <c r="C47" i="63"/>
  <c r="C59" i="61"/>
  <c r="C59" i="68"/>
  <c r="C59" i="63"/>
  <c r="C59" i="65"/>
  <c r="C59" i="66"/>
  <c r="C59" i="69"/>
  <c r="C59" i="67"/>
  <c r="C59" i="62"/>
  <c r="C59" i="64"/>
  <c r="C53" i="61"/>
  <c r="C53" i="68"/>
  <c r="C53" i="69"/>
  <c r="C53" i="65"/>
  <c r="C53" i="67"/>
  <c r="C53" i="63"/>
  <c r="C53" i="62"/>
  <c r="C53" i="66"/>
  <c r="C53" i="64"/>
  <c r="C41" i="61"/>
  <c r="C41" i="68"/>
  <c r="C41" i="69"/>
  <c r="C41" i="64"/>
  <c r="C41" i="66"/>
  <c r="C41" i="67"/>
  <c r="C41" i="65"/>
  <c r="C41" i="62"/>
  <c r="C41" i="63"/>
  <c r="C35" i="61"/>
  <c r="C35" i="68"/>
  <c r="C35" i="63"/>
  <c r="C35" i="69"/>
  <c r="C35" i="65"/>
  <c r="C35" i="64"/>
  <c r="C35" i="62"/>
  <c r="C35" i="67"/>
  <c r="C35" i="66"/>
  <c r="C65" i="61"/>
  <c r="C65" i="63"/>
  <c r="C65" i="64"/>
  <c r="C65" i="65"/>
  <c r="C65" i="68"/>
  <c r="C65" i="69"/>
  <c r="C65" i="67"/>
  <c r="C65" i="62"/>
  <c r="C65" i="66"/>
  <c r="C29" i="61"/>
  <c r="C29" i="66"/>
  <c r="C29" i="63"/>
  <c r="C29" i="64"/>
  <c r="C29" i="68"/>
  <c r="C29" i="65"/>
  <c r="C29" i="69"/>
  <c r="C29" i="67"/>
  <c r="C29" i="62"/>
  <c r="C59" i="47"/>
  <c r="D2" i="41"/>
  <c r="M9" i="41"/>
  <c r="N9" i="41"/>
  <c r="C35" i="47"/>
  <c r="C41" i="47"/>
  <c r="C29" i="47"/>
  <c r="C47" i="47"/>
  <c r="C65" i="47"/>
  <c r="C53" i="47"/>
  <c r="C52" i="47"/>
  <c r="C64" i="47"/>
  <c r="C34" i="47"/>
  <c r="C40" i="47"/>
  <c r="C58" i="47"/>
  <c r="C46" i="47"/>
  <c r="C33" i="37" l="1"/>
  <c r="N13" i="61"/>
  <c r="C50" i="37"/>
  <c r="C63" i="37"/>
  <c r="M13" i="65"/>
  <c r="L13" i="66"/>
  <c r="C51" i="37"/>
  <c r="C45" i="37"/>
  <c r="C39" i="37"/>
  <c r="C27" i="37"/>
  <c r="C57" i="37"/>
  <c r="C32" i="37"/>
  <c r="C38" i="37"/>
  <c r="C56" i="37"/>
  <c r="C62" i="37"/>
  <c r="C44" i="37"/>
  <c r="N13" i="62"/>
  <c r="L13" i="67"/>
  <c r="M13" i="64"/>
  <c r="J13" i="68"/>
  <c r="K13" i="69"/>
  <c r="M13" i="63"/>
  <c r="C28" i="65"/>
  <c r="L13" i="65" s="1"/>
  <c r="C28" i="64"/>
  <c r="L13" i="64" s="1"/>
  <c r="C28" i="63"/>
  <c r="L13" i="63" s="1"/>
  <c r="C28" i="66"/>
  <c r="K13" i="66" s="1"/>
  <c r="C28" i="69"/>
  <c r="J13" i="69" s="1"/>
  <c r="C28" i="67"/>
  <c r="K13" i="67" s="1"/>
  <c r="C28" i="62"/>
  <c r="M13" i="62" s="1"/>
  <c r="C28" i="68"/>
  <c r="C28" i="61"/>
  <c r="M13" i="61" s="1"/>
  <c r="C28" i="47"/>
  <c r="I13" i="47" s="1"/>
  <c r="J13" i="47"/>
  <c r="I13" i="68" l="1"/>
  <c r="C26" i="37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Z4" i="42" l="1"/>
  <c r="AA4" i="42" s="1"/>
  <c r="H4" i="42" s="1"/>
  <c r="I4" i="42" s="1"/>
  <c r="Z8" i="42"/>
  <c r="AA8" i="42" s="1"/>
  <c r="H8" i="42" s="1"/>
  <c r="I8" i="42" s="1"/>
  <c r="Z9" i="42"/>
  <c r="Z6" i="42"/>
  <c r="AA6" i="42" s="1"/>
  <c r="H6" i="42" s="1"/>
  <c r="I6" i="42" s="1"/>
  <c r="Z3" i="42"/>
  <c r="Z5" i="42"/>
  <c r="AA5" i="42" s="1"/>
  <c r="H5" i="42" s="1"/>
  <c r="I5" i="42" s="1"/>
  <c r="Z2" i="42"/>
  <c r="AA2" i="42" s="1"/>
  <c r="Z7" i="42"/>
  <c r="AA7" i="42" s="1"/>
  <c r="H7" i="42" s="1"/>
  <c r="I7" i="42" s="1"/>
  <c r="AA3" i="42"/>
  <c r="H3" i="42" s="1"/>
  <c r="I3" i="42" s="1"/>
  <c r="AD2" i="42"/>
  <c r="Q2" i="42" s="1"/>
  <c r="R2" i="42" s="1"/>
  <c r="AG6" i="42"/>
  <c r="K6" i="42" s="1"/>
  <c r="L6" i="42" s="1"/>
  <c r="C48" i="47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C60" i="47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U2" i="42"/>
  <c r="B4" i="42"/>
  <c r="C4" i="42" s="1"/>
  <c r="T4" i="42"/>
  <c r="Q4" i="42"/>
  <c r="R4" i="42" s="1"/>
  <c r="F7" i="42"/>
  <c r="N7" i="42"/>
  <c r="O7" i="42" s="1"/>
  <c r="C55" i="61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C37" i="61" l="1"/>
  <c r="C37" i="65"/>
  <c r="C37" i="68"/>
  <c r="C37" i="63"/>
  <c r="C37" i="62"/>
  <c r="C37" i="69"/>
  <c r="C37" i="67"/>
  <c r="C37" i="66"/>
  <c r="C37" i="64"/>
  <c r="C55" i="67"/>
  <c r="C55" i="64"/>
  <c r="C55" i="66"/>
  <c r="C55" i="62"/>
  <c r="C55" i="69"/>
  <c r="C55" i="68"/>
  <c r="C55" i="63"/>
  <c r="C61" i="61"/>
  <c r="C61" i="62"/>
  <c r="C61" i="69"/>
  <c r="C61" i="63"/>
  <c r="C61" i="66"/>
  <c r="C61" i="64"/>
  <c r="C61" i="67"/>
  <c r="C61" i="68"/>
  <c r="C49" i="61"/>
  <c r="C49" i="69"/>
  <c r="C49" i="68"/>
  <c r="C49" i="64"/>
  <c r="C49" i="62"/>
  <c r="C49" i="67"/>
  <c r="C49" i="63"/>
  <c r="C49" i="66"/>
  <c r="C36" i="61"/>
  <c r="C36" i="65"/>
  <c r="C36" i="63"/>
  <c r="C36" i="68"/>
  <c r="C36" i="64"/>
  <c r="C36" i="62"/>
  <c r="C36" i="69"/>
  <c r="C36" i="66"/>
  <c r="C36" i="67"/>
  <c r="C54" i="61"/>
  <c r="C54" i="68"/>
  <c r="C54" i="69"/>
  <c r="C54" i="64"/>
  <c r="C54" i="63"/>
  <c r="C54" i="67"/>
  <c r="C54" i="66"/>
  <c r="C54" i="62"/>
  <c r="C60" i="61"/>
  <c r="C60" i="67"/>
  <c r="C60" i="63"/>
  <c r="C60" i="66"/>
  <c r="C60" i="68"/>
  <c r="C60" i="64"/>
  <c r="C60" i="62"/>
  <c r="C60" i="69"/>
  <c r="C48" i="61"/>
  <c r="C48" i="68"/>
  <c r="C48" i="66"/>
  <c r="C48" i="62"/>
  <c r="C48" i="67"/>
  <c r="C48" i="63"/>
  <c r="C48" i="69"/>
  <c r="C48" i="64"/>
  <c r="C31" i="61"/>
  <c r="C31" i="69"/>
  <c r="C31" i="68"/>
  <c r="C31" i="67"/>
  <c r="C31" i="65"/>
  <c r="C31" i="63"/>
  <c r="C31" i="66"/>
  <c r="C31" i="64"/>
  <c r="C31" i="62"/>
  <c r="C43" i="61"/>
  <c r="C43" i="66"/>
  <c r="C43" i="68"/>
  <c r="C43" i="67"/>
  <c r="C43" i="64"/>
  <c r="C43" i="62"/>
  <c r="C43" i="69"/>
  <c r="C43" i="63"/>
  <c r="C30" i="61"/>
  <c r="C30" i="66"/>
  <c r="C30" i="65"/>
  <c r="C30" i="62"/>
  <c r="C30" i="67"/>
  <c r="C30" i="63"/>
  <c r="C30" i="68"/>
  <c r="C30" i="69"/>
  <c r="C30" i="64"/>
  <c r="C42" i="61"/>
  <c r="C42" i="68"/>
  <c r="C42" i="62"/>
  <c r="C42" i="67"/>
  <c r="C42" i="64"/>
  <c r="C42" i="63"/>
  <c r="C42" i="66"/>
  <c r="C42" i="69"/>
  <c r="AJ2" i="42"/>
  <c r="T9" i="42"/>
  <c r="F2" i="42"/>
  <c r="U4" i="42"/>
  <c r="C43" i="47"/>
  <c r="U6" i="42"/>
  <c r="C31" i="47"/>
  <c r="C37" i="47"/>
  <c r="U3" i="42"/>
  <c r="C55" i="47"/>
  <c r="C42" i="47"/>
  <c r="C30" i="47"/>
  <c r="U8" i="42"/>
  <c r="C36" i="47"/>
  <c r="C54" i="47"/>
  <c r="O2" i="42"/>
  <c r="C25" i="61" s="1"/>
  <c r="U5" i="42"/>
  <c r="C28" i="37" l="1"/>
  <c r="C46" i="37"/>
  <c r="C40" i="37"/>
  <c r="C34" i="37"/>
  <c r="C35" i="37"/>
  <c r="C29" i="37"/>
  <c r="D29" i="37" s="1"/>
  <c r="C58" i="37"/>
  <c r="C52" i="37"/>
  <c r="C41" i="37"/>
  <c r="C53" i="37"/>
  <c r="C47" i="37"/>
  <c r="C59" i="37"/>
  <c r="C24" i="61"/>
  <c r="I13" i="61" s="1"/>
  <c r="C24" i="68"/>
  <c r="C24" i="64"/>
  <c r="H13" i="64" s="1"/>
  <c r="C24" i="69"/>
  <c r="F13" i="69" s="1"/>
  <c r="C24" i="62"/>
  <c r="I13" i="62" s="1"/>
  <c r="C24" i="67"/>
  <c r="G13" i="67" s="1"/>
  <c r="C24" i="66"/>
  <c r="G13" i="66" s="1"/>
  <c r="H13" i="65"/>
  <c r="C24" i="63"/>
  <c r="H13" i="63" s="1"/>
  <c r="J13" i="61"/>
  <c r="C25" i="69"/>
  <c r="G13" i="69" s="1"/>
  <c r="C25" i="63"/>
  <c r="I13" i="63" s="1"/>
  <c r="C25" i="62"/>
  <c r="J13" i="62" s="1"/>
  <c r="C25" i="67"/>
  <c r="H13" i="67" s="1"/>
  <c r="C25" i="68"/>
  <c r="C25" i="64"/>
  <c r="I13" i="64" s="1"/>
  <c r="C25" i="66"/>
  <c r="H13" i="66" s="1"/>
  <c r="I13" i="65"/>
  <c r="L7" i="41"/>
  <c r="B7" i="41" s="1"/>
  <c r="L4" i="41"/>
  <c r="B4" i="41" s="1"/>
  <c r="C25" i="47"/>
  <c r="L8" i="41"/>
  <c r="B8" i="41" s="1"/>
  <c r="L6" i="41"/>
  <c r="B6" i="41" s="1"/>
  <c r="C24" i="47"/>
  <c r="L5" i="41"/>
  <c r="B5" i="41" s="1"/>
  <c r="L3" i="41"/>
  <c r="B3" i="41" s="1"/>
  <c r="C63" i="61" l="1"/>
  <c r="C63" i="64"/>
  <c r="F13" i="68"/>
  <c r="C23" i="37"/>
  <c r="E13" i="68"/>
  <c r="C22" i="37"/>
  <c r="C57" i="61"/>
  <c r="D57" i="61" s="1"/>
  <c r="G57" i="61" s="1"/>
  <c r="C57" i="68"/>
  <c r="C57" i="69"/>
  <c r="D57" i="69" s="1"/>
  <c r="G57" i="69" s="1"/>
  <c r="C57" i="66"/>
  <c r="D57" i="66" s="1"/>
  <c r="G57" i="66" s="1"/>
  <c r="C57" i="62"/>
  <c r="D57" i="62" s="1"/>
  <c r="G57" i="62" s="1"/>
  <c r="C57" i="67"/>
  <c r="D57" i="67" s="1"/>
  <c r="G57" i="67" s="1"/>
  <c r="C57" i="64"/>
  <c r="D57" i="64" s="1"/>
  <c r="G57" i="64" s="1"/>
  <c r="C57" i="63"/>
  <c r="D57" i="63" s="1"/>
  <c r="G57" i="63" s="1"/>
  <c r="C45" i="61"/>
  <c r="C45" i="69"/>
  <c r="C45" i="68"/>
  <c r="C45" i="66"/>
  <c r="C45" i="64"/>
  <c r="C45" i="63"/>
  <c r="C45" i="62"/>
  <c r="C45" i="67"/>
  <c r="C63" i="66"/>
  <c r="C63" i="67"/>
  <c r="C63" i="69"/>
  <c r="C63" i="63"/>
  <c r="C63" i="62"/>
  <c r="C63" i="68"/>
  <c r="C33" i="61"/>
  <c r="C33" i="68"/>
  <c r="C33" i="67"/>
  <c r="C33" i="66"/>
  <c r="C33" i="63"/>
  <c r="C33" i="62"/>
  <c r="C33" i="69"/>
  <c r="C33" i="65"/>
  <c r="C33" i="64"/>
  <c r="C51" i="61"/>
  <c r="C51" i="69"/>
  <c r="C51" i="63"/>
  <c r="C51" i="68"/>
  <c r="C51" i="66"/>
  <c r="C51" i="67"/>
  <c r="C51" i="62"/>
  <c r="C51" i="64"/>
  <c r="C39" i="61"/>
  <c r="C39" i="64"/>
  <c r="C39" i="66"/>
  <c r="C39" i="69"/>
  <c r="C39" i="67"/>
  <c r="C39" i="68"/>
  <c r="C39" i="65"/>
  <c r="C39" i="63"/>
  <c r="C39" i="62"/>
  <c r="D41" i="37"/>
  <c r="C33" i="47"/>
  <c r="E13" i="47"/>
  <c r="C39" i="47"/>
  <c r="C45" i="47"/>
  <c r="D38" i="37"/>
  <c r="D50" i="37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58" i="37"/>
  <c r="D28" i="37"/>
  <c r="D36" i="37"/>
  <c r="D60" i="37"/>
  <c r="D45" i="37"/>
  <c r="D51" i="37"/>
  <c r="D59" i="37"/>
  <c r="D47" i="37"/>
  <c r="D35" i="37"/>
  <c r="L2" i="41"/>
  <c r="B2" i="41" s="1"/>
  <c r="D52" i="37"/>
  <c r="F13" i="47"/>
  <c r="C57" i="47"/>
  <c r="D53" i="37"/>
  <c r="H57" i="67" l="1"/>
  <c r="J57" i="67"/>
  <c r="C55" i="37"/>
  <c r="F52" i="37" s="1"/>
  <c r="D57" i="68"/>
  <c r="G57" i="68" s="1"/>
  <c r="H57" i="61"/>
  <c r="J57" i="61"/>
  <c r="H57" i="63"/>
  <c r="J57" i="63"/>
  <c r="H57" i="66"/>
  <c r="J57" i="66"/>
  <c r="H57" i="62"/>
  <c r="J57" i="62"/>
  <c r="H57" i="64"/>
  <c r="J57" i="64"/>
  <c r="H57" i="69"/>
  <c r="J57" i="69"/>
  <c r="C37" i="37"/>
  <c r="F34" i="37" s="1"/>
  <c r="C61" i="37"/>
  <c r="C43" i="37"/>
  <c r="C49" i="37"/>
  <c r="C31" i="37"/>
  <c r="F28" i="37" s="1"/>
  <c r="C27" i="61"/>
  <c r="C27" i="63"/>
  <c r="C27" i="67"/>
  <c r="C27" i="62"/>
  <c r="C27" i="68"/>
  <c r="D27" i="68" s="1"/>
  <c r="G27" i="68" s="1"/>
  <c r="C27" i="69"/>
  <c r="C27" i="66"/>
  <c r="K13" i="65"/>
  <c r="C27" i="64"/>
  <c r="D23" i="37"/>
  <c r="E13" i="37"/>
  <c r="I13" i="37"/>
  <c r="D27" i="37"/>
  <c r="D37" i="37"/>
  <c r="H13" i="37"/>
  <c r="D26" i="37"/>
  <c r="D31" i="37"/>
  <c r="D55" i="37"/>
  <c r="A9" i="41"/>
  <c r="D24" i="37"/>
  <c r="F13" i="37"/>
  <c r="D13" i="37"/>
  <c r="D22" i="37"/>
  <c r="D49" i="37" l="1"/>
  <c r="F46" i="37"/>
  <c r="H57" i="68"/>
  <c r="J57" i="68"/>
  <c r="D43" i="37"/>
  <c r="F40" i="37"/>
  <c r="K13" i="64"/>
  <c r="D27" i="64"/>
  <c r="G27" i="64" s="1"/>
  <c r="H27" i="68"/>
  <c r="J27" i="68"/>
  <c r="L13" i="61"/>
  <c r="D27" i="61"/>
  <c r="G27" i="61" s="1"/>
  <c r="D61" i="37"/>
  <c r="F58" i="37"/>
  <c r="J13" i="66"/>
  <c r="D27" i="66"/>
  <c r="G27" i="66" s="1"/>
  <c r="J13" i="67"/>
  <c r="D27" i="67"/>
  <c r="G27" i="67" s="1"/>
  <c r="I13" i="69"/>
  <c r="D27" i="69"/>
  <c r="G27" i="69" s="1"/>
  <c r="K13" i="63"/>
  <c r="D27" i="63"/>
  <c r="G27" i="63" s="1"/>
  <c r="L13" i="62"/>
  <c r="D27" i="62"/>
  <c r="G27" i="62" s="1"/>
  <c r="H13" i="68"/>
  <c r="D17" i="37"/>
  <c r="L9" i="41"/>
  <c r="H27" i="69" l="1"/>
  <c r="J27" i="69"/>
  <c r="H27" i="61"/>
  <c r="J27" i="61"/>
  <c r="H27" i="63"/>
  <c r="J27" i="63"/>
  <c r="H27" i="67"/>
  <c r="J27" i="67"/>
  <c r="H27" i="62"/>
  <c r="J27" i="62"/>
  <c r="H27" i="66"/>
  <c r="J27" i="66"/>
  <c r="H27" i="64"/>
  <c r="J27" i="64"/>
  <c r="C27" i="47"/>
  <c r="C25" i="37" s="1"/>
  <c r="F22" i="37" s="1"/>
  <c r="H13" i="47" l="1"/>
  <c r="D25" i="37" l="1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<sst xmlns="http://schemas.openxmlformats.org/spreadsheetml/2006/main" count="1066" uniqueCount="131">
  <si>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</si>
  <si>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</si>
  <si>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</si>
  <si>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</si>
  <si>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</si>
  <si>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</si>
  <si>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</si>
  <si>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</si>
  <si>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</si>
  <si>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</si>
  <si>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</si>
  <si>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</si>
  <si>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</si>
  <si>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</si>
  <si>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</si>
  <si>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</si>
  <si>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</si>
  <si>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</si>
  <si>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</si>
  <si>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</si>
  <si>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</si>
  <si>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</si>
  <si>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</si>
  <si>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</si>
  <si>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</si>
  <si>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</si>
  <si>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</si>
  <si>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</si>
  <si>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</si>
  <si>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</si>
  <si>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</si>
  <si>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</si>
  <si>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</si>
  <si>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</si>
  <si>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</si>
  <si>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</si>
  <si>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</si>
  <si>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</si>
  <si>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</si>
  <si>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</si>
  <si>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</si>
  <si>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</si>
  <si>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</si>
  <si>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4N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</si>
  <si>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</si>
  <si>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</si>
  <si>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</si>
  <si>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</si>
  <si>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</si>
  <si>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</si>
  <si>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</si>
  <si>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</si>
  <si>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</si>
  <si>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</si>
  <si>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</si>
  <si>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</si>
  <si>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</si>
  <si>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</si>
  <si>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</si>
  <si>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</si>
  <si>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</si>
  <si>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</si>
  <si>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</si>
  <si>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</si>
  <si>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</si>
  <si>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</si>
  <si>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</si>
  <si>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</si>
  <si>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</si>
  <si>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</si>
  <si>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</si>
  <si>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</si>
  <si>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</si>
  <si>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</si>
  <si>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</si>
  <si>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</si>
  <si>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</si>
  <si>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</si>
  <si>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</si>
  <si>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</si>
  <si>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</si>
  <si>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</si>
  <si>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</si>
  <si>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</si>
  <si>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</si>
  <si>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</si>
  <si>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</si>
  <si>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</si>
  <si>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</si>
  <si>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</si>
  <si>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</si>
  <si>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</si>
  <si>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</si>
  <si>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</si>
  <si>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</si>
  <si>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</si>
  <si>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</si>
  <si>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</si>
  <si>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</si>
  <si>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</si>
  <si>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1 (s calle 15)</t>
  </si>
  <si>
    <t>Edificio 3 (interno)</t>
  </si>
  <si>
    <t>Edificio 3 (s calle 65)</t>
  </si>
  <si>
    <t>Edificio 1 (s calle 65)</t>
  </si>
  <si>
    <t>Edificio 5 (s Av. 66)</t>
  </si>
  <si>
    <t>Edificio 2 (s calle 65)</t>
  </si>
  <si>
    <t>Edificio 4 (s calle 14)</t>
  </si>
  <si>
    <t>Edificio 8 (subsuelo)</t>
  </si>
  <si>
    <t>Edificio 7 (esq. 15 y 66)</t>
  </si>
  <si>
    <t>Edificio 6 (s Av. 66)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</si>
  <si>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</si>
  <si>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Central/Caldera/Radiadores</t>
  </si>
  <si>
    <t>Natural</t>
  </si>
  <si>
    <r>
      <t>Central/</t>
    </r>
    <r>
      <rPr>
        <i/>
        <sz val="11"/>
        <color theme="1"/>
        <rFont val="Calibri"/>
        <family val="2"/>
        <scheme val="minor"/>
      </rPr>
      <t>Chiller</t>
    </r>
    <r>
      <rPr>
        <sz val="11"/>
        <color theme="1"/>
        <rFont val="Calibri"/>
        <family val="2"/>
        <scheme val="minor"/>
      </rPr>
      <t>/sin TE</t>
    </r>
  </si>
  <si>
    <t>Central/Caldera/Fan-coil</t>
  </si>
  <si>
    <t>Forzada/sin recuperación de calor</t>
  </si>
  <si>
    <t>Individual/Ventana</t>
  </si>
  <si>
    <t>Sin equipos termo-mecánicos</t>
  </si>
  <si>
    <t>Individual/Estufas/TBH</t>
  </si>
  <si>
    <t>CG/RE</t>
  </si>
  <si>
    <t>NO/NO</t>
  </si>
  <si>
    <t>HIEAP "Sor María Ludovica"</t>
  </si>
  <si>
    <t>Equipos de expansión indirecta (centrales de refrigeración)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</si>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</sst>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1 (s calle 15)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1 (s calle 15)'!$I$12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B8-4DB2-B46B-2C8EDBDB2C3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B8-4DB2-B46B-2C8EDBDB2C3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B8-4DB2-B46B-2C8EDBDB2C3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B8-4DB2-B46B-2C8EDBDB2C3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B8-4DB2-B46B-2C8EDBDB2C3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B8-4DB2-B46B-2C8EDBDB2C3C}"/>
              </c:ext>
            </c:extLst>
          </c:dPt>
          <c:val>
            <c:numRef>
              <c:f>'Edificio 1 (s calle 15)'!$I$13</c:f>
              <c:numCache>
                <c:formatCode>0.00</c:formatCode>
                <c:ptCount val="1"/>
                <c:pt idx="0">
                  <c:v>29.541463604438594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B8-4DB2-B46B-2C8EDBDB2C3C}"/>
            </c:ext>
          </c:extLst>
        </c:ser>
        <c:ser>
          <c:idx val="1"/>
          <c:order val="1"/>
          <c:tx>
            <c:strRef>
              <c:f>'Edificio 1 (s calle 15)'!$J$12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1 (s calle 15)'!$J$13</c:f>
              <c:numCache>
                <c:formatCode>0.00</c:formatCode>
                <c:ptCount val="1"/>
                <c:pt idx="0">
                  <c:v>26.251880515214708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B8-4DB2-B46B-2C8EDBDB2C3C}"/>
            </c:ext>
          </c:extLst>
        </c:ser>
        <c:ser>
          <c:idx val="2"/>
          <c:order val="2"/>
          <c:tx>
            <c:strRef>
              <c:f>'Edificio 1 (s calle 15)'!$K$12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1 (s calle 15)'!$K$13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B8-4DB2-B46B-2C8EDBDB2C3C}"/>
            </c:ext>
          </c:extLst>
        </c:ser>
        <c:ser>
          <c:idx val="3"/>
          <c:order val="3"/>
          <c:tx>
            <c:strRef>
              <c:f>'Edificio 1 (s calle 15)'!$L$12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1 (s calle 15)'!$L$13</c:f>
              <c:numCache>
                <c:formatCode>0.00</c:formatCode>
                <c:ptCount val="1"/>
                <c:pt idx="0">
                  <c:v>33.221656156594292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B8-4DB2-B46B-2C8EDBDB2C3C}"/>
            </c:ext>
          </c:extLst>
        </c:ser>
        <c:ser>
          <c:idx val="4"/>
          <c:order val="4"/>
          <c:tx>
            <c:strRef>
              <c:f>'Edificio 1 (s calle 15)'!$M$12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1 (s calle 15)'!$M$13</c:f>
              <c:numCache>
                <c:formatCode>0.00</c:formatCode>
                <c:ptCount val="1"/>
                <c:pt idx="0">
                  <c:v>7.4535658041938815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B8-4DB2-B46B-2C8EDBDB2C3C}"/>
            </c:ext>
          </c:extLst>
        </c:ser>
        <c:ser>
          <c:idx val="5"/>
          <c:order val="5"/>
          <c:tx>
            <c:strRef>
              <c:f>'Edificio 1 (s calle 15)'!$N$12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1 (s calle 15)'!$N$13</c:f>
              <c:numCache>
                <c:formatCode>0.00</c:formatCode>
                <c:ptCount val="1"/>
                <c:pt idx="0">
                  <c:v>22.31027296301022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FB8-4DB2-B46B-2C8EDBDB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6 (s Av. 66)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6 (s Av. 66)'!$F$12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3-4A8A-A571-2CD164FA13E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3-4A8A-A571-2CD164FA13E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3-4A8A-A571-2CD164FA13E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53-4A8A-A571-2CD164FA13E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53-4A8A-A571-2CD164FA13E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53-4A8A-A571-2CD164FA13EE}"/>
              </c:ext>
            </c:extLst>
          </c:dPt>
          <c:val>
            <c:numRef>
              <c:f>'Edificio 6 (s Av. 66)'!$F$13</c:f>
              <c:numCache>
                <c:formatCode>0.00</c:formatCode>
                <c:ptCount val="1"/>
                <c:pt idx="0">
                  <c:v>11.905316607563535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53-4A8A-A571-2CD164FA13EE}"/>
            </c:ext>
          </c:extLst>
        </c:ser>
        <c:ser>
          <c:idx val="1"/>
          <c:order val="1"/>
          <c:tx>
            <c:strRef>
              <c:f>'Edificio 6 (s Av. 66)'!$G$12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6 (s Av. 66)'!$G$13</c:f>
              <c:numCache>
                <c:formatCode>0.00</c:formatCode>
                <c:ptCount val="1"/>
                <c:pt idx="0">
                  <c:v>6.4259385621437657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53-4A8A-A571-2CD164FA13EE}"/>
            </c:ext>
          </c:extLst>
        </c:ser>
        <c:ser>
          <c:idx val="2"/>
          <c:order val="2"/>
          <c:tx>
            <c:strRef>
              <c:f>'Edificio 6 (s Av. 66)'!$H$12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6 (s Av. 66)'!$H$13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53-4A8A-A571-2CD164FA13EE}"/>
            </c:ext>
          </c:extLst>
        </c:ser>
        <c:ser>
          <c:idx val="3"/>
          <c:order val="3"/>
          <c:tx>
            <c:strRef>
              <c:f>'Edificio 6 (s Av. 66)'!$I$12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6 (s Av. 66)'!$I$13</c:f>
              <c:numCache>
                <c:formatCode>0.00</c:formatCode>
                <c:ptCount val="1"/>
                <c:pt idx="0">
                  <c:v>5.3275506089000064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53-4A8A-A571-2CD164FA13EE}"/>
            </c:ext>
          </c:extLst>
        </c:ser>
        <c:ser>
          <c:idx val="4"/>
          <c:order val="4"/>
          <c:tx>
            <c:strRef>
              <c:f>'Edificio 6 (s Av. 66)'!$J$12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6 (s Av. 66)'!$J$13</c:f>
              <c:numCache>
                <c:formatCode>0.00</c:formatCode>
                <c:ptCount val="1"/>
                <c:pt idx="0">
                  <c:v>0.80817367359717052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53-4A8A-A571-2CD164FA13EE}"/>
            </c:ext>
          </c:extLst>
        </c:ser>
        <c:ser>
          <c:idx val="5"/>
          <c:order val="5"/>
          <c:tx>
            <c:strRef>
              <c:f>'Edificio 6 (s Av. 66)'!$K$12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6 (s Av. 66)'!$K$13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53-4A8A-A571-2CD164FA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HIEAP "Sor María Ludovica"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'HIEAP "Sor María Ludovica"'!$D$12:$I$12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'HIEAP "Sor María Ludovica"'!$D$13:$I$13</c:f>
              <c:numCache>
                <c:formatCode>0.00</c:formatCode>
                <c:ptCount val="6"/>
                <c:pt idx="0">
                  <c:v>180.10212098547385</c:v>
                </c:pt>
                <c:pt idx="1">
                  <c:v>120.79363783473372</c:v>
                </c:pt>
                <c:pt idx="2">
                  <c:v>46.258497413670355</c:v>
                </c:pt>
                <c:pt idx="3">
                  <c:v>120.24752567099999</c:v>
                </c:pt>
                <c:pt idx="4">
                  <c:v>35.818411902000001</c:v>
                </c:pt>
                <c:pt idx="5">
                  <c:v>99.779861726999997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HIEAP "Sor María Ludovica"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'HIEAP "Sor María Ludovica"'!$D$12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'HIEAP "Sor María Ludovica"'!$D$13</c:f>
              <c:numCache>
                <c:formatCode>0.00</c:formatCode>
                <c:ptCount val="1"/>
                <c:pt idx="0">
                  <c:v>180.10212098547385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'HIEAP "Sor María Ludovica"'!$E$12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'HIEAP "Sor María Ludovica"'!$E$13</c:f>
              <c:numCache>
                <c:formatCode>0.00</c:formatCode>
                <c:ptCount val="1"/>
                <c:pt idx="0">
                  <c:v>120.79363783473372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'HIEAP "Sor María Ludovica"'!$F$12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'HIEAP "Sor María Ludovica"'!$F$13</c:f>
              <c:numCache>
                <c:formatCode>0.00</c:formatCode>
                <c:ptCount val="1"/>
                <c:pt idx="0">
                  <c:v>46.258497413670355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'HIEAP "Sor María Ludovica"'!$G$12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'HIEAP "Sor María Ludovica"'!$G$13</c:f>
              <c:numCache>
                <c:formatCode>0.00</c:formatCode>
                <c:ptCount val="1"/>
                <c:pt idx="0">
                  <c:v>120.24752567099999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'HIEAP "Sor María Ludovica"'!$H$12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'HIEAP "Sor María Ludovica"'!$H$13</c:f>
              <c:numCache>
                <c:formatCode>0.00</c:formatCode>
                <c:ptCount val="1"/>
                <c:pt idx="0">
                  <c:v>35.818411902000001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'HIEAP "Sor María Ludovica"'!$I$12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'HIEAP "Sor María Ludovica"'!$I$13</c:f>
              <c:numCache>
                <c:formatCode>0.00</c:formatCode>
                <c:ptCount val="1"/>
                <c:pt idx="0">
                  <c:v>99.779861726999997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3 (interno)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3 (interno)'!$I$12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4-4D30-A123-3F873310E6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4-4D30-A123-3F873310E6F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4-4D30-A123-3F873310E6F5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4-4D30-A123-3F873310E6F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C4-4D30-A123-3F873310E6F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C4-4D30-A123-3F873310E6F5}"/>
              </c:ext>
            </c:extLst>
          </c:dPt>
          <c:val>
            <c:numRef>
              <c:f>'Edificio 3 (interno)'!$I$13</c:f>
              <c:numCache>
                <c:formatCode>0.00</c:formatCode>
                <c:ptCount val="1"/>
                <c:pt idx="0">
                  <c:v>35.337362228829477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C4-4D30-A123-3F873310E6F5}"/>
            </c:ext>
          </c:extLst>
        </c:ser>
        <c:ser>
          <c:idx val="1"/>
          <c:order val="1"/>
          <c:tx>
            <c:strRef>
              <c:f>'Edificio 3 (interno)'!$J$12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3 (interno)'!$J$13</c:f>
              <c:numCache>
                <c:formatCode>0.00</c:formatCode>
                <c:ptCount val="1"/>
                <c:pt idx="0">
                  <c:v>32.664315788908866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C4-4D30-A123-3F873310E6F5}"/>
            </c:ext>
          </c:extLst>
        </c:ser>
        <c:ser>
          <c:idx val="2"/>
          <c:order val="2"/>
          <c:tx>
            <c:strRef>
              <c:f>'Edificio 3 (interno)'!$K$12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3 (interno)'!$K$13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4-4D30-A123-3F873310E6F5}"/>
            </c:ext>
          </c:extLst>
        </c:ser>
        <c:ser>
          <c:idx val="3"/>
          <c:order val="3"/>
          <c:tx>
            <c:strRef>
              <c:f>'Edificio 3 (interno)'!$L$12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3 (interno)'!$L$13</c:f>
              <c:numCache>
                <c:formatCode>0.00</c:formatCode>
                <c:ptCount val="1"/>
                <c:pt idx="0">
                  <c:v>37.257565591698764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6C4-4D30-A123-3F873310E6F5}"/>
            </c:ext>
          </c:extLst>
        </c:ser>
        <c:ser>
          <c:idx val="4"/>
          <c:order val="4"/>
          <c:tx>
            <c:strRef>
              <c:f>'Edificio 3 (interno)'!$M$12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3 (interno)'!$M$13</c:f>
              <c:numCache>
                <c:formatCode>0.00</c:formatCode>
                <c:ptCount val="1"/>
                <c:pt idx="0">
                  <c:v>9.7201472074331861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6C4-4D30-A123-3F873310E6F5}"/>
            </c:ext>
          </c:extLst>
        </c:ser>
        <c:ser>
          <c:idx val="5"/>
          <c:order val="5"/>
          <c:tx>
            <c:strRef>
              <c:f>'Edificio 3 (interno)'!$N$12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3 (interno)'!$N$13</c:f>
              <c:numCache>
                <c:formatCode>0.00</c:formatCode>
                <c:ptCount val="1"/>
                <c:pt idx="0">
                  <c:v>8.7983585341997426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4-4D30-A123-3F873310E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3 (s calle 65)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3 (s calle 65)'!$H$12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08-4862-8F5A-EEA4751350A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08-4862-8F5A-EEA4751350A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08-4862-8F5A-EEA4751350A5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08-4862-8F5A-EEA4751350A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08-4862-8F5A-EEA4751350A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08-4862-8F5A-EEA4751350A5}"/>
              </c:ext>
            </c:extLst>
          </c:dPt>
          <c:val>
            <c:numRef>
              <c:f>'Edificio 3 (s calle 65)'!$H$13</c:f>
              <c:numCache>
                <c:formatCode>0.00</c:formatCode>
                <c:ptCount val="1"/>
                <c:pt idx="0">
                  <c:v>14.448251389872349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08-4862-8F5A-EEA4751350A5}"/>
            </c:ext>
          </c:extLst>
        </c:ser>
        <c:ser>
          <c:idx val="1"/>
          <c:order val="1"/>
          <c:tx>
            <c:strRef>
              <c:f>'Edificio 3 (s calle 65)'!$I$12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3 (s calle 65)'!$I$13</c:f>
              <c:numCache>
                <c:formatCode>0.00</c:formatCode>
                <c:ptCount val="1"/>
                <c:pt idx="0">
                  <c:v>4.6798028101453921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08-4862-8F5A-EEA4751350A5}"/>
            </c:ext>
          </c:extLst>
        </c:ser>
        <c:ser>
          <c:idx val="2"/>
          <c:order val="2"/>
          <c:tx>
            <c:strRef>
              <c:f>'Edificio 3 (s calle 65)'!$J$12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3 (s calle 65)'!$J$13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08-4862-8F5A-EEA4751350A5}"/>
            </c:ext>
          </c:extLst>
        </c:ser>
        <c:ser>
          <c:idx val="3"/>
          <c:order val="3"/>
          <c:tx>
            <c:strRef>
              <c:f>'Edificio 3 (s calle 65)'!$K$12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3 (s calle 65)'!$K$13</c:f>
              <c:numCache>
                <c:formatCode>0.00</c:formatCode>
                <c:ptCount val="1"/>
                <c:pt idx="0">
                  <c:v>2.6795725363854253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08-4862-8F5A-EEA4751350A5}"/>
            </c:ext>
          </c:extLst>
        </c:ser>
        <c:ser>
          <c:idx val="4"/>
          <c:order val="4"/>
          <c:tx>
            <c:strRef>
              <c:f>'Edificio 3 (s calle 65)'!$L$12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3 (s calle 65)'!$L$13</c:f>
              <c:numCache>
                <c:formatCode>0.00</c:formatCode>
                <c:ptCount val="1"/>
                <c:pt idx="0">
                  <c:v>0.50034945972053557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08-4862-8F5A-EEA4751350A5}"/>
            </c:ext>
          </c:extLst>
        </c:ser>
        <c:ser>
          <c:idx val="5"/>
          <c:order val="5"/>
          <c:tx>
            <c:strRef>
              <c:f>'Edificio 3 (s calle 65)'!$M$12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3 (s calle 65)'!$M$13</c:f>
              <c:numCache>
                <c:formatCode>0.00</c:formatCode>
                <c:ptCount val="1"/>
                <c:pt idx="0">
                  <c:v>8.0788861635810925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08-4862-8F5A-EEA475135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1 (s calle 65)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1 (s calle 65)'!$H$12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96-4994-999C-5C0322F6470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96-4994-999C-5C0322F6470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96-4994-999C-5C0322F64709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96-4994-999C-5C0322F64709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96-4994-999C-5C0322F64709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896-4994-999C-5C0322F64709}"/>
              </c:ext>
            </c:extLst>
          </c:dPt>
          <c:val>
            <c:numRef>
              <c:f>'Edificio 1 (s calle 65)'!$H$13</c:f>
              <c:numCache>
                <c:formatCode>0.00</c:formatCode>
                <c:ptCount val="1"/>
                <c:pt idx="0">
                  <c:v>7.9841992503725692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96-4994-999C-5C0322F64709}"/>
            </c:ext>
          </c:extLst>
        </c:ser>
        <c:ser>
          <c:idx val="1"/>
          <c:order val="1"/>
          <c:tx>
            <c:strRef>
              <c:f>'Edificio 1 (s calle 65)'!$I$12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1 (s calle 65)'!$I$13</c:f>
              <c:numCache>
                <c:formatCode>0.00</c:formatCode>
                <c:ptCount val="1"/>
                <c:pt idx="0">
                  <c:v>7.7679455825131143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96-4994-999C-5C0322F64709}"/>
            </c:ext>
          </c:extLst>
        </c:ser>
        <c:ser>
          <c:idx val="2"/>
          <c:order val="2"/>
          <c:tx>
            <c:strRef>
              <c:f>'Edificio 1 (s calle 65)'!$J$12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1 (s calle 65)'!$J$13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96-4994-999C-5C0322F64709}"/>
            </c:ext>
          </c:extLst>
        </c:ser>
        <c:ser>
          <c:idx val="3"/>
          <c:order val="3"/>
          <c:tx>
            <c:strRef>
              <c:f>'Edificio 1 (s calle 65)'!$K$12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1 (s calle 65)'!$K$13</c:f>
              <c:numCache>
                <c:formatCode>0.00</c:formatCode>
                <c:ptCount val="1"/>
                <c:pt idx="0">
                  <c:v>10.377618632145879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896-4994-999C-5C0322F64709}"/>
            </c:ext>
          </c:extLst>
        </c:ser>
        <c:ser>
          <c:idx val="4"/>
          <c:order val="4"/>
          <c:tx>
            <c:strRef>
              <c:f>'Edificio 1 (s calle 65)'!$L$12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1 (s calle 65)'!$L$13</c:f>
              <c:numCache>
                <c:formatCode>0.00</c:formatCode>
                <c:ptCount val="1"/>
                <c:pt idx="0">
                  <c:v>2.5051120732815426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96-4994-999C-5C0322F64709}"/>
            </c:ext>
          </c:extLst>
        </c:ser>
        <c:ser>
          <c:idx val="5"/>
          <c:order val="5"/>
          <c:tx>
            <c:strRef>
              <c:f>'Edificio 1 (s calle 65)'!$M$12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1 (s calle 65)'!$M$13</c:f>
              <c:numCache>
                <c:formatCode>0.00</c:formatCode>
                <c:ptCount val="1"/>
                <c:pt idx="0">
                  <c:v>1.6831885139982377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96-4994-999C-5C0322F6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5 (s Av. 66)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5 (s Av. 66)'!$H$12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F2-4A97-85E4-77348DE831A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F2-4A97-85E4-77348DE831A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F2-4A97-85E4-77348DE831A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F2-4A97-85E4-77348DE831A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F2-4A97-85E4-77348DE831A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F2-4A97-85E4-77348DE831AE}"/>
              </c:ext>
            </c:extLst>
          </c:dPt>
          <c:val>
            <c:numRef>
              <c:f>'Edificio 5 (s Av. 66)'!$H$13</c:f>
              <c:numCache>
                <c:formatCode>0.00</c:formatCode>
                <c:ptCount val="1"/>
                <c:pt idx="0">
                  <c:v>5.7167081868479297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F2-4A97-85E4-77348DE831AE}"/>
            </c:ext>
          </c:extLst>
        </c:ser>
        <c:ser>
          <c:idx val="1"/>
          <c:order val="1"/>
          <c:tx>
            <c:strRef>
              <c:f>'Edificio 5 (s Av. 66)'!$I$12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5 (s Av. 66)'!$I$13</c:f>
              <c:numCache>
                <c:formatCode>0.00</c:formatCode>
                <c:ptCount val="1"/>
                <c:pt idx="0">
                  <c:v>8.16326424947124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F2-4A97-85E4-77348DE831AE}"/>
            </c:ext>
          </c:extLst>
        </c:ser>
        <c:ser>
          <c:idx val="2"/>
          <c:order val="2"/>
          <c:tx>
            <c:strRef>
              <c:f>'Edificio 5 (s Av. 66)'!$J$12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5 (s Av. 66)'!$J$13</c:f>
              <c:numCache>
                <c:formatCode>0.00</c:formatCode>
                <c:ptCount val="1"/>
                <c:pt idx="0">
                  <c:v>46.258497413670355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F2-4A97-85E4-77348DE831AE}"/>
            </c:ext>
          </c:extLst>
        </c:ser>
        <c:ser>
          <c:idx val="3"/>
          <c:order val="3"/>
          <c:tx>
            <c:strRef>
              <c:f>'Edificio 5 (s Av. 66)'!$K$12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5 (s Av. 66)'!$K$13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F2-4A97-85E4-77348DE831AE}"/>
            </c:ext>
          </c:extLst>
        </c:ser>
        <c:ser>
          <c:idx val="4"/>
          <c:order val="4"/>
          <c:tx>
            <c:strRef>
              <c:f>'Edificio 5 (s Av. 66)'!$L$12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5 (s Av. 66)'!$L$13</c:f>
              <c:numCache>
                <c:formatCode>0.00</c:formatCode>
                <c:ptCount val="1"/>
                <c:pt idx="0">
                  <c:v>6.9094428959615124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6F2-4A97-85E4-77348DE831AE}"/>
            </c:ext>
          </c:extLst>
        </c:ser>
        <c:ser>
          <c:idx val="5"/>
          <c:order val="5"/>
          <c:tx>
            <c:strRef>
              <c:f>'Edificio 5 (s Av. 66)'!$M$12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5 (s Av. 66)'!$M$13</c:f>
              <c:numCache>
                <c:formatCode>0.00</c:formatCode>
                <c:ptCount val="1"/>
                <c:pt idx="0">
                  <c:v>7.6490171235218423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6F2-4A97-85E4-77348DE8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2 (s calle 65)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2 (s calle 65)'!$G$12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CD-4F24-A790-CA3171896FE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D-4F24-A790-CA3171896FE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CD-4F24-A790-CA3171896FE4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CD-4F24-A790-CA3171896FE4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CD-4F24-A790-CA3171896FE4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CD-4F24-A790-CA3171896FE4}"/>
              </c:ext>
            </c:extLst>
          </c:dPt>
          <c:val>
            <c:numRef>
              <c:f>'Edificio 2 (s calle 65)'!$G$13</c:f>
              <c:numCache>
                <c:formatCode>0.00</c:formatCode>
                <c:ptCount val="1"/>
                <c:pt idx="0">
                  <c:v>14.23585886359283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D-4F24-A790-CA3171896FE4}"/>
            </c:ext>
          </c:extLst>
        </c:ser>
        <c:ser>
          <c:idx val="1"/>
          <c:order val="1"/>
          <c:tx>
            <c:strRef>
              <c:f>'Edificio 2 (s calle 65)'!$H$12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2 (s calle 65)'!$H$13</c:f>
              <c:numCache>
                <c:formatCode>0.00</c:formatCode>
                <c:ptCount val="1"/>
                <c:pt idx="0">
                  <c:v>7.9102787659388696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CD-4F24-A790-CA3171896FE4}"/>
            </c:ext>
          </c:extLst>
        </c:ser>
        <c:ser>
          <c:idx val="2"/>
          <c:order val="2"/>
          <c:tx>
            <c:strRef>
              <c:f>'Edificio 2 (s calle 65)'!$I$12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2 (s calle 65)'!$I$13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D-4F24-A790-CA3171896FE4}"/>
            </c:ext>
          </c:extLst>
        </c:ser>
        <c:ser>
          <c:idx val="3"/>
          <c:order val="3"/>
          <c:tx>
            <c:strRef>
              <c:f>'Edificio 2 (s calle 65)'!$J$12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2 (s calle 65)'!$J$13</c:f>
              <c:numCache>
                <c:formatCode>0.00</c:formatCode>
                <c:ptCount val="1"/>
                <c:pt idx="0">
                  <c:v>9.189317151376839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CD-4F24-A790-CA3171896FE4}"/>
            </c:ext>
          </c:extLst>
        </c:ser>
        <c:ser>
          <c:idx val="4"/>
          <c:order val="4"/>
          <c:tx>
            <c:strRef>
              <c:f>'Edificio 2 (s calle 65)'!$K$12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2 (s calle 65)'!$K$13</c:f>
              <c:numCache>
                <c:formatCode>0.00</c:formatCode>
                <c:ptCount val="1"/>
                <c:pt idx="0">
                  <c:v>4.0614340113841498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CD-4F24-A790-CA3171896FE4}"/>
            </c:ext>
          </c:extLst>
        </c:ser>
        <c:ser>
          <c:idx val="5"/>
          <c:order val="5"/>
          <c:tx>
            <c:strRef>
              <c:f>'Edificio 2 (s calle 65)'!$L$12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2 (s calle 65)'!$L$13</c:f>
              <c:numCache>
                <c:formatCode>0.00</c:formatCode>
                <c:ptCount val="1"/>
                <c:pt idx="0">
                  <c:v>17.013672290851588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CD-4F24-A790-CA3171896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4 (s calle 14)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4 (s calle 14)'!$G$12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39-4703-89B2-2FDC2A439EC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39-4703-89B2-2FDC2A439EC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39-4703-89B2-2FDC2A439EC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39-4703-89B2-2FDC2A439EC8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39-4703-89B2-2FDC2A439EC8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39-4703-89B2-2FDC2A439EC8}"/>
              </c:ext>
            </c:extLst>
          </c:dPt>
          <c:val>
            <c:numRef>
              <c:f>'Edificio 4 (s calle 14)'!$G$13</c:f>
              <c:numCache>
                <c:formatCode>0.00</c:formatCode>
                <c:ptCount val="1"/>
                <c:pt idx="0">
                  <c:v>40.057250549120411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39-4703-89B2-2FDC2A439EC8}"/>
            </c:ext>
          </c:extLst>
        </c:ser>
        <c:ser>
          <c:idx val="1"/>
          <c:order val="1"/>
          <c:tx>
            <c:strRef>
              <c:f>'Edificio 4 (s calle 14)'!$H$12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4 (s calle 14)'!$H$13</c:f>
              <c:numCache>
                <c:formatCode>0.00</c:formatCode>
                <c:ptCount val="1"/>
                <c:pt idx="0">
                  <c:v>18.071201705823885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39-4703-89B2-2FDC2A439EC8}"/>
            </c:ext>
          </c:extLst>
        </c:ser>
        <c:ser>
          <c:idx val="2"/>
          <c:order val="2"/>
          <c:tx>
            <c:strRef>
              <c:f>'Edificio 4 (s calle 14)'!$I$12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4 (s calle 14)'!$I$13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39-4703-89B2-2FDC2A439EC8}"/>
            </c:ext>
          </c:extLst>
        </c:ser>
        <c:ser>
          <c:idx val="3"/>
          <c:order val="3"/>
          <c:tx>
            <c:strRef>
              <c:f>'Edificio 4 (s calle 14)'!$J$12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4 (s calle 14)'!$J$13</c:f>
              <c:numCache>
                <c:formatCode>0.00</c:formatCode>
                <c:ptCount val="1"/>
                <c:pt idx="0">
                  <c:v>15.381196855958164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E39-4703-89B2-2FDC2A439EC8}"/>
            </c:ext>
          </c:extLst>
        </c:ser>
        <c:ser>
          <c:idx val="4"/>
          <c:order val="4"/>
          <c:tx>
            <c:strRef>
              <c:f>'Edificio 4 (s calle 14)'!$K$12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4 (s calle 14)'!$K$13</c:f>
              <c:numCache>
                <c:formatCode>0.00</c:formatCode>
                <c:ptCount val="1"/>
                <c:pt idx="0">
                  <c:v>2.4145262324764971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39-4703-89B2-2FDC2A439EC8}"/>
            </c:ext>
          </c:extLst>
        </c:ser>
        <c:ser>
          <c:idx val="5"/>
          <c:order val="5"/>
          <c:tx>
            <c:strRef>
              <c:f>'Edificio 4 (s calle 14)'!$L$12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4 (s calle 14)'!$L$13</c:f>
              <c:numCache>
                <c:formatCode>0.00</c:formatCode>
                <c:ptCount val="1"/>
                <c:pt idx="0">
                  <c:v>26.10302983431222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E39-4703-89B2-2FDC2A43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8 (subsuelo)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8 (subsuelo)'!$E$12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20-4DAE-9183-9145807BD96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20-4DAE-9183-9145807BD96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20-4DAE-9183-9145807BD961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20-4DAE-9183-9145807BD961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20-4DAE-9183-9145807BD96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20-4DAE-9183-9145807BD961}"/>
              </c:ext>
            </c:extLst>
          </c:dPt>
          <c:val>
            <c:numRef>
              <c:f>'Edificio 8 (subsuelo)'!$E$13</c:f>
              <c:numCache>
                <c:formatCode>0.00</c:formatCode>
                <c:ptCount val="1"/>
                <c:pt idx="0">
                  <c:v>2.9067500787517022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20-4DAE-9183-9145807BD961}"/>
            </c:ext>
          </c:extLst>
        </c:ser>
        <c:ser>
          <c:idx val="1"/>
          <c:order val="1"/>
          <c:tx>
            <c:strRef>
              <c:f>'Edificio 8 (subsuelo)'!$F$12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8 (subsuelo)'!$F$13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20-4DAE-9183-9145807BD961}"/>
            </c:ext>
          </c:extLst>
        </c:ser>
        <c:ser>
          <c:idx val="2"/>
          <c:order val="2"/>
          <c:tx>
            <c:strRef>
              <c:f>'Edificio 8 (subsuelo)'!$G$12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8 (subsuelo)'!$G$13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20-4DAE-9183-9145807BD961}"/>
            </c:ext>
          </c:extLst>
        </c:ser>
        <c:ser>
          <c:idx val="3"/>
          <c:order val="3"/>
          <c:tx>
            <c:strRef>
              <c:f>'Edificio 8 (subsuelo)'!$H$12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8 (subsuelo)'!$H$13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20-4DAE-9183-9145807BD961}"/>
            </c:ext>
          </c:extLst>
        </c:ser>
        <c:ser>
          <c:idx val="4"/>
          <c:order val="4"/>
          <c:tx>
            <c:strRef>
              <c:f>'Edificio 8 (subsuelo)'!$I$12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8 (subsuelo)'!$I$13</c:f>
              <c:numCache>
                <c:formatCode>0.00</c:formatCode>
                <c:ptCount val="1"/>
                <c:pt idx="0">
                  <c:v>0.44676861699592446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20-4DAE-9183-9145807BD961}"/>
            </c:ext>
          </c:extLst>
        </c:ser>
        <c:ser>
          <c:idx val="5"/>
          <c:order val="5"/>
          <c:tx>
            <c:strRef>
              <c:f>'Edificio 8 (subsuelo)'!$J$12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8 (subsuelo)'!$J$13</c:f>
              <c:numCache>
                <c:formatCode>0.00</c:formatCode>
                <c:ptCount val="1"/>
                <c:pt idx="0">
                  <c:v>8.1434363035250552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20-4DAE-9183-9145807B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7 (esq. 15 y 66)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7 (esq. 15 y 66)'!$E$12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B1-4E90-BC2B-8A0E4B67F03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B1-4E90-BC2B-8A0E4B67F03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B1-4E90-BC2B-8A0E4B67F03B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B1-4E90-BC2B-8A0E4B67F03B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B1-4E90-BC2B-8A0E4B67F03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CB1-4E90-BC2B-8A0E4B67F03B}"/>
              </c:ext>
            </c:extLst>
          </c:dPt>
          <c:val>
            <c:numRef>
              <c:f>'Edificio 7 (esq. 15 y 66)'!$E$13</c:f>
              <c:numCache>
                <c:formatCode>0.00</c:formatCode>
                <c:ptCount val="1"/>
                <c:pt idx="0">
                  <c:v>17.96896022608448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B1-4E90-BC2B-8A0E4B67F03B}"/>
            </c:ext>
          </c:extLst>
        </c:ser>
        <c:ser>
          <c:idx val="1"/>
          <c:order val="1"/>
          <c:tx>
            <c:strRef>
              <c:f>'Edificio 7 (esq. 15 y 66)'!$F$12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7 (esq. 15 y 66)'!$F$13</c:f>
              <c:numCache>
                <c:formatCode>0.00</c:formatCode>
                <c:ptCount val="1"/>
                <c:pt idx="0">
                  <c:v>8.859009854573884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B1-4E90-BC2B-8A0E4B67F03B}"/>
            </c:ext>
          </c:extLst>
        </c:ser>
        <c:ser>
          <c:idx val="2"/>
          <c:order val="2"/>
          <c:tx>
            <c:strRef>
              <c:f>'Edificio 7 (esq. 15 y 66)'!$G$12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7 (esq. 15 y 66)'!$G$13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B1-4E90-BC2B-8A0E4B67F03B}"/>
            </c:ext>
          </c:extLst>
        </c:ser>
        <c:ser>
          <c:idx val="3"/>
          <c:order val="3"/>
          <c:tx>
            <c:strRef>
              <c:f>'Edificio 7 (esq. 15 y 66)'!$H$12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7 (esq. 15 y 66)'!$H$13</c:f>
              <c:numCache>
                <c:formatCode>0.00</c:formatCode>
                <c:ptCount val="1"/>
                <c:pt idx="0">
                  <c:v>6.813048137940612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B1-4E90-BC2B-8A0E4B67F03B}"/>
            </c:ext>
          </c:extLst>
        </c:ser>
        <c:ser>
          <c:idx val="4"/>
          <c:order val="4"/>
          <c:tx>
            <c:strRef>
              <c:f>'Edificio 7 (esq. 15 y 66)'!$I$12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7 (esq. 15 y 66)'!$I$13</c:f>
              <c:numCache>
                <c:formatCode>0.00</c:formatCode>
                <c:ptCount val="1"/>
                <c:pt idx="0">
                  <c:v>0.99889192695559925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B1-4E90-BC2B-8A0E4B67F03B}"/>
            </c:ext>
          </c:extLst>
        </c:ser>
        <c:ser>
          <c:idx val="5"/>
          <c:order val="5"/>
          <c:tx>
            <c:strRef>
              <c:f>'Edificio 7 (esq. 15 y 66)'!$J$12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7 (esq. 15 y 66)'!$J$13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B1-4E90-BC2B-8A0E4B67F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1 (s calle 15)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txData>
          <cx:v>Consumo energético por cada área hospitalaria discriminado por usos - Edificio 6 (s Av. 66)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6 (s Av. 66)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7030A0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  <cx:data id="1">
      <cx:strDim type="cat">
        <cx:f>_xlchart.v1.20</cx:f>
      </cx:strDim>
      <cx:numDim type="size">
        <cx:f>_xlchart.v1.22</cx:f>
      </cx:numDim>
    </cx:data>
  </cx:chartData>
  <cx:chart>
    <cx:title pos="t" align="ctr" overlay="0">
      <cx:tx>
        <cx:txData>
          <cx:v>Consumo energético por cada área hospitalaria discriminado por usos - HIEAP "Sor María Ludovica"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HIEAP "Sor María Ludovica"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3 (interno)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3 (s calle 65)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1 (s calle 65)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5 (s Av. 66)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2 (s calle 65)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4 (s calle 14)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txData>
          <cx:v>Consumo energético por cada área hospitalaria discriminado por usos - Edificio 8 (subsuelo)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8 (subsuelo)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txData>
          <cx:v>Consumo energético por cada área hospitalaria discriminado usos - Edificio 7 (esq. 15 y 66)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usos - Edificio 7 (esq. 15 y 66)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7030A0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3" Type="http://schemas.microsoft.com/office/2014/relationships/chartEx" Target="../charts/chartEx9.xml"/><Relationship Id="rId2" Type="http://schemas.openxmlformats.org/officeDocument/2006/relationships/image" Target="../media/image36.jpeg"/><Relationship Id="rId1" Type="http://schemas.openxmlformats.org/officeDocument/2006/relationships/image" Target="../media/image35.png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5" Type="http://schemas.openxmlformats.org/officeDocument/2006/relationships/chart" Target="../charts/chart10.xml"/><Relationship Id="rId4" Type="http://schemas.microsoft.com/office/2014/relationships/chartEx" Target="../charts/chartEx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microsoft.com/office/2014/relationships/chartEx" Target="../charts/chartEx11.xml"/><Relationship Id="rId1" Type="http://schemas.openxmlformats.org/officeDocument/2006/relationships/chart" Target="../charts/chart11.xml"/><Relationship Id="rId4" Type="http://schemas.openxmlformats.org/officeDocument/2006/relationships/image" Target="../media/image4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microsoft.com/office/2014/relationships/chartEx" Target="../charts/chartEx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chart" Target="../charts/chart2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microsoft.com/office/2014/relationships/chartEx" Target="../charts/chartEx2.xml"/><Relationship Id="rId5" Type="http://schemas.openxmlformats.org/officeDocument/2006/relationships/image" Target="../media/image11.jpe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microsoft.com/office/2014/relationships/chartEx" Target="../charts/chartEx3.xml"/><Relationship Id="rId4" Type="http://schemas.openxmlformats.org/officeDocument/2006/relationships/image" Target="../media/image1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7" Type="http://schemas.openxmlformats.org/officeDocument/2006/relationships/chart" Target="../charts/chart4.xml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microsoft.com/office/2014/relationships/chartEx" Target="../charts/chartEx4.xml"/><Relationship Id="rId5" Type="http://schemas.openxmlformats.org/officeDocument/2006/relationships/image" Target="../media/image20.jpeg"/><Relationship Id="rId4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chart" Target="../charts/chart5.xml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microsoft.com/office/2014/relationships/chartEx" Target="../charts/chartEx5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jpeg"/><Relationship Id="rId6" Type="http://schemas.openxmlformats.org/officeDocument/2006/relationships/chart" Target="../charts/chart6.xml"/><Relationship Id="rId5" Type="http://schemas.microsoft.com/office/2014/relationships/chartEx" Target="../charts/chartEx6.xml"/><Relationship Id="rId4" Type="http://schemas.openxmlformats.org/officeDocument/2006/relationships/image" Target="../media/image2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chart" Target="../charts/chart7.xml"/><Relationship Id="rId5" Type="http://schemas.microsoft.com/office/2014/relationships/chartEx" Target="../charts/chartEx7.xml"/><Relationship Id="rId4" Type="http://schemas.openxmlformats.org/officeDocument/2006/relationships/image" Target="../media/image33.jpe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4/relationships/chartEx" Target="../charts/chartEx8.xml"/><Relationship Id="rId2" Type="http://schemas.openxmlformats.org/officeDocument/2006/relationships/image" Target="../media/image26.jpeg"/><Relationship Id="rId1" Type="http://schemas.openxmlformats.org/officeDocument/2006/relationships/image" Target="../media/image34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395844</xdr:colOff>
      <xdr:row>2</xdr:row>
      <xdr:rowOff>37110</xdr:rowOff>
    </xdr:from>
    <xdr:to>
      <xdr:col>1</xdr:col>
      <xdr:colOff>1180254</xdr:colOff>
      <xdr:row>7</xdr:row>
      <xdr:rowOff>120948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4C3345-5FA0-4DB7-994B-0F52D388E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21" t="19066" r="35163" b="9138"/>
        <a:stretch/>
      </xdr:blipFill>
      <xdr:spPr>
        <a:xfrm>
          <a:off x="1187532" y="408214"/>
          <a:ext cx="784410" cy="1011598"/>
        </a:xfrm>
        <a:prstGeom prst="rect">
          <a:avLst/>
        </a:prstGeom>
      </xdr:spPr>
    </xdr:pic>
    <xdr:clientData/>
  </xdr:twoCellAnchor>
  <xdr:twoCellAnchor editAs="oneCell">
    <xdr:from>
      <xdr:col>2</xdr:col>
      <xdr:colOff>47587</xdr:colOff>
      <xdr:row>2</xdr:row>
      <xdr:rowOff>42204</xdr:rowOff>
    </xdr:from>
    <xdr:to>
      <xdr:col>2</xdr:col>
      <xdr:colOff>1473439</xdr:colOff>
      <xdr:row>7</xdr:row>
      <xdr:rowOff>98961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B7CDFB-BBAB-4F6A-BD12-5AC1C9D5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801" y="413308"/>
          <a:ext cx="1425852" cy="984517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BE20C3A-4DE4-407A-BCDB-48BB05EE89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6692F0-A925-4646-8372-27C9DCEEF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136071</xdr:colOff>
      <xdr:row>20</xdr:row>
      <xdr:rowOff>74221</xdr:rowOff>
    </xdr:from>
    <xdr:to>
      <xdr:col>5</xdr:col>
      <xdr:colOff>606718</xdr:colOff>
      <xdr:row>21</xdr:row>
      <xdr:rowOff>136644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D170648B-6728-4DC4-B62E-94F6E6B6EB7D}"/>
            </a:ext>
          </a:extLst>
        </xdr:cNvPr>
        <xdr:cNvSpPr/>
      </xdr:nvSpPr>
      <xdr:spPr>
        <a:xfrm>
          <a:off x="7013863" y="378526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1CBAC86-B51A-40B4-B075-45B809A2C160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69273</xdr:rowOff>
    </xdr:from>
    <xdr:to>
      <xdr:col>1</xdr:col>
      <xdr:colOff>1102177</xdr:colOff>
      <xdr:row>7</xdr:row>
      <xdr:rowOff>83552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27DD6F-0428-4690-A6C7-FBFF063E3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067" t="16669" r="38386" b="10306"/>
        <a:stretch/>
      </xdr:blipFill>
      <xdr:spPr>
        <a:xfrm>
          <a:off x="1368136" y="450273"/>
          <a:ext cx="530677" cy="96677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476248</xdr:colOff>
      <xdr:row>2</xdr:row>
      <xdr:rowOff>69273</xdr:rowOff>
    </xdr:from>
    <xdr:to>
      <xdr:col>2</xdr:col>
      <xdr:colOff>1020534</xdr:colOff>
      <xdr:row>7</xdr:row>
      <xdr:rowOff>108150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5BB19D-9657-4B2F-8700-F9292049A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101" t="17462" r="38980" b="8322"/>
        <a:stretch/>
      </xdr:blipFill>
      <xdr:spPr>
        <a:xfrm>
          <a:off x="2796884" y="450273"/>
          <a:ext cx="544286" cy="991377"/>
        </a:xfrm>
        <a:prstGeom prst="rect">
          <a:avLst/>
        </a:prstGeom>
      </xdr:spPr>
    </xdr:pic>
    <xdr:clientData/>
  </xdr:twoCellAnchor>
  <xdr:twoCellAnchor editAs="oneCell">
    <xdr:from>
      <xdr:col>3</xdr:col>
      <xdr:colOff>212766</xdr:colOff>
      <xdr:row>2</xdr:row>
      <xdr:rowOff>38346</xdr:rowOff>
    </xdr:from>
    <xdr:to>
      <xdr:col>3</xdr:col>
      <xdr:colOff>1423802</xdr:colOff>
      <xdr:row>7</xdr:row>
      <xdr:rowOff>125185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78F1C8-02FE-46A5-9AB5-E73DA1EB4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402" y="419346"/>
          <a:ext cx="1211036" cy="1039339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A2127F5C-8DB7-47AD-8602-720E9C8B4B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7EBF6B2-C03F-4B96-B7D2-932017355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190500</xdr:colOff>
      <xdr:row>20</xdr:row>
      <xdr:rowOff>44824</xdr:rowOff>
    </xdr:from>
    <xdr:to>
      <xdr:col>5</xdr:col>
      <xdr:colOff>661147</xdr:colOff>
      <xdr:row>21</xdr:row>
      <xdr:rowOff>102299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D5C5795-40DC-4307-A347-FF32D1F7610A}"/>
            </a:ext>
          </a:extLst>
        </xdr:cNvPr>
        <xdr:cNvSpPr/>
      </xdr:nvSpPr>
      <xdr:spPr>
        <a:xfrm>
          <a:off x="7082118" y="385482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CF4DC763-4504-463C-845C-97FB6233F598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74380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40821</xdr:colOff>
      <xdr:row>2</xdr:row>
      <xdr:rowOff>176893</xdr:rowOff>
    </xdr:from>
    <xdr:to>
      <xdr:col>1</xdr:col>
      <xdr:colOff>1495655</xdr:colOff>
      <xdr:row>7</xdr:row>
      <xdr:rowOff>109658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F2D73D-40EC-45FF-B289-F26F8F0C6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5" y="557893"/>
          <a:ext cx="1454834" cy="8852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571499</xdr:colOff>
      <xdr:row>2</xdr:row>
      <xdr:rowOff>27213</xdr:rowOff>
    </xdr:from>
    <xdr:to>
      <xdr:col>1</xdr:col>
      <xdr:colOff>1042747</xdr:colOff>
      <xdr:row>7</xdr:row>
      <xdr:rowOff>127280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996D50-0C47-4F80-883B-884FA1779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373" t="17486" r="40905" b="6983"/>
        <a:stretch/>
      </xdr:blipFill>
      <xdr:spPr>
        <a:xfrm>
          <a:off x="1368135" y="408213"/>
          <a:ext cx="471248" cy="1052567"/>
        </a:xfrm>
        <a:prstGeom prst="rect">
          <a:avLst/>
        </a:prstGeom>
      </xdr:spPr>
    </xdr:pic>
    <xdr:clientData/>
  </xdr:twoCellAnchor>
  <xdr:twoCellAnchor editAs="oneCell">
    <xdr:from>
      <xdr:col>2</xdr:col>
      <xdr:colOff>538101</xdr:colOff>
      <xdr:row>2</xdr:row>
      <xdr:rowOff>34638</xdr:rowOff>
    </xdr:from>
    <xdr:to>
      <xdr:col>2</xdr:col>
      <xdr:colOff>987136</xdr:colOff>
      <xdr:row>7</xdr:row>
      <xdr:rowOff>179181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121E38-BD92-4BD9-9523-4A9DADC61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164" t="17673" r="42369" b="6424"/>
        <a:stretch/>
      </xdr:blipFill>
      <xdr:spPr>
        <a:xfrm>
          <a:off x="2858737" y="415638"/>
          <a:ext cx="449035" cy="1097043"/>
        </a:xfrm>
        <a:prstGeom prst="rect">
          <a:avLst/>
        </a:prstGeom>
      </xdr:spPr>
    </xdr:pic>
    <xdr:clientData/>
  </xdr:twoCellAnchor>
  <xdr:twoCellAnchor editAs="oneCell">
    <xdr:from>
      <xdr:col>3</xdr:col>
      <xdr:colOff>500869</xdr:colOff>
      <xdr:row>2</xdr:row>
      <xdr:rowOff>65560</xdr:rowOff>
    </xdr:from>
    <xdr:to>
      <xdr:col>3</xdr:col>
      <xdr:colOff>961379</xdr:colOff>
      <xdr:row>7</xdr:row>
      <xdr:rowOff>180604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1710F6-FCF9-4578-8BD0-C33C5D51C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176" t="16743" r="43415" b="7354"/>
        <a:stretch/>
      </xdr:blipFill>
      <xdr:spPr>
        <a:xfrm>
          <a:off x="4345505" y="446560"/>
          <a:ext cx="460510" cy="1067544"/>
        </a:xfrm>
        <a:prstGeom prst="rect">
          <a:avLst/>
        </a:prstGeom>
      </xdr:spPr>
    </xdr:pic>
    <xdr:clientData/>
  </xdr:twoCellAnchor>
  <xdr:twoCellAnchor editAs="oneCell">
    <xdr:from>
      <xdr:col>4</xdr:col>
      <xdr:colOff>382236</xdr:colOff>
      <xdr:row>2</xdr:row>
      <xdr:rowOff>34636</xdr:rowOff>
    </xdr:from>
    <xdr:to>
      <xdr:col>4</xdr:col>
      <xdr:colOff>817137</xdr:colOff>
      <xdr:row>7</xdr:row>
      <xdr:rowOff>170707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6EA83F-5086-4964-8B53-9469ECB68D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0269" t="15999" r="42473" b="7168"/>
        <a:stretch/>
      </xdr:blipFill>
      <xdr:spPr>
        <a:xfrm>
          <a:off x="5750872" y="415636"/>
          <a:ext cx="434901" cy="1088571"/>
        </a:xfrm>
        <a:prstGeom prst="rect">
          <a:avLst/>
        </a:prstGeom>
      </xdr:spPr>
    </xdr:pic>
    <xdr:clientData/>
  </xdr:twoCellAnchor>
  <xdr:twoCellAnchor editAs="oneCell">
    <xdr:from>
      <xdr:col>5</xdr:col>
      <xdr:colOff>517229</xdr:colOff>
      <xdr:row>2</xdr:row>
      <xdr:rowOff>111329</xdr:rowOff>
    </xdr:from>
    <xdr:to>
      <xdr:col>5</xdr:col>
      <xdr:colOff>844881</xdr:colOff>
      <xdr:row>7</xdr:row>
      <xdr:rowOff>103754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FF0063-381E-4D5B-96AE-D4F4F76B1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1134" t="17049" r="43957" b="6475"/>
        <a:stretch/>
      </xdr:blipFill>
      <xdr:spPr>
        <a:xfrm>
          <a:off x="7409865" y="492329"/>
          <a:ext cx="327652" cy="944925"/>
        </a:xfrm>
        <a:prstGeom prst="rect">
          <a:avLst/>
        </a:prstGeom>
      </xdr:spPr>
    </xdr:pic>
    <xdr:clientData/>
  </xdr:twoCellAnchor>
  <xdr:twoCellAnchor editAs="oneCell">
    <xdr:from>
      <xdr:col>6</xdr:col>
      <xdr:colOff>86592</xdr:colOff>
      <xdr:row>2</xdr:row>
      <xdr:rowOff>45769</xdr:rowOff>
    </xdr:from>
    <xdr:to>
      <xdr:col>6</xdr:col>
      <xdr:colOff>1460427</xdr:colOff>
      <xdr:row>7</xdr:row>
      <xdr:rowOff>80407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B5EA34A-611D-4DDE-9381-3D3C16BAF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10"/>
        <a:stretch/>
      </xdr:blipFill>
      <xdr:spPr>
        <a:xfrm>
          <a:off x="8503228" y="426769"/>
          <a:ext cx="1373835" cy="987138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21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DE38AF1D-46B4-4FFF-9447-A494124EE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3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15</xdr:col>
      <xdr:colOff>0</xdr:colOff>
      <xdr:row>29</xdr:row>
      <xdr:rowOff>0</xdr:rowOff>
    </xdr:from>
    <xdr:to>
      <xdr:col>21</xdr:col>
      <xdr:colOff>108000</xdr:colOff>
      <xdr:row>46</xdr:row>
      <xdr:rowOff>1500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FA3D403-A8AA-4507-A5E2-152547CF4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530678</xdr:colOff>
      <xdr:row>20</xdr:row>
      <xdr:rowOff>54428</xdr:rowOff>
    </xdr:from>
    <xdr:to>
      <xdr:col>5</xdr:col>
      <xdr:colOff>1001325</xdr:colOff>
      <xdr:row>21</xdr:row>
      <xdr:rowOff>111903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FD803E09-9423-4F37-8F10-1B466B9EE7ED}"/>
            </a:ext>
          </a:extLst>
        </xdr:cNvPr>
        <xdr:cNvSpPr/>
      </xdr:nvSpPr>
      <xdr:spPr>
        <a:xfrm>
          <a:off x="7415892" y="386442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080C712-F172-4AEB-A3F2-D796BFE5491E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51955</xdr:rowOff>
    </xdr:from>
    <xdr:to>
      <xdr:col>1</xdr:col>
      <xdr:colOff>1467426</xdr:colOff>
      <xdr:row>7</xdr:row>
      <xdr:rowOff>119992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2CE43F-5A95-4818-8B02-9E27A2E54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156" t="36276" r="35570" b="24842"/>
        <a:stretch/>
      </xdr:blipFill>
      <xdr:spPr>
        <a:xfrm>
          <a:off x="796637" y="432955"/>
          <a:ext cx="1467425" cy="1020537"/>
        </a:xfrm>
        <a:prstGeom prst="rect">
          <a:avLst/>
        </a:prstGeom>
      </xdr:spPr>
    </xdr:pic>
    <xdr:clientData/>
  </xdr:twoCellAnchor>
  <xdr:twoCellAnchor editAs="oneCell">
    <xdr:from>
      <xdr:col>2</xdr:col>
      <xdr:colOff>39584</xdr:colOff>
      <xdr:row>2</xdr:row>
      <xdr:rowOff>190499</xdr:rowOff>
    </xdr:from>
    <xdr:to>
      <xdr:col>2</xdr:col>
      <xdr:colOff>1472872</xdr:colOff>
      <xdr:row>7</xdr:row>
      <xdr:rowOff>27214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3648E4-D3CC-4AF7-96CB-FBF950903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319" t="39625" r="34629" b="28004"/>
        <a:stretch/>
      </xdr:blipFill>
      <xdr:spPr>
        <a:xfrm>
          <a:off x="2360220" y="571499"/>
          <a:ext cx="1433288" cy="789215"/>
        </a:xfrm>
        <a:prstGeom prst="rect">
          <a:avLst/>
        </a:prstGeom>
      </xdr:spPr>
    </xdr:pic>
    <xdr:clientData/>
  </xdr:twoCellAnchor>
  <xdr:twoCellAnchor editAs="oneCell">
    <xdr:from>
      <xdr:col>3</xdr:col>
      <xdr:colOff>39586</xdr:colOff>
      <xdr:row>3</xdr:row>
      <xdr:rowOff>54428</xdr:rowOff>
    </xdr:from>
    <xdr:to>
      <xdr:col>3</xdr:col>
      <xdr:colOff>1511994</xdr:colOff>
      <xdr:row>6</xdr:row>
      <xdr:rowOff>149679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1D9314-30EE-4382-9A9F-2E022EDDE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2738" t="42230" r="34001" b="30981"/>
        <a:stretch/>
      </xdr:blipFill>
      <xdr:spPr>
        <a:xfrm>
          <a:off x="3884222" y="625928"/>
          <a:ext cx="1472408" cy="666751"/>
        </a:xfrm>
        <a:prstGeom prst="rect">
          <a:avLst/>
        </a:prstGeom>
      </xdr:spPr>
    </xdr:pic>
    <xdr:clientData/>
  </xdr:twoCellAnchor>
  <xdr:twoCellAnchor editAs="oneCell">
    <xdr:from>
      <xdr:col>4</xdr:col>
      <xdr:colOff>39585</xdr:colOff>
      <xdr:row>3</xdr:row>
      <xdr:rowOff>40824</xdr:rowOff>
    </xdr:from>
    <xdr:to>
      <xdr:col>4</xdr:col>
      <xdr:colOff>1495549</xdr:colOff>
      <xdr:row>6</xdr:row>
      <xdr:rowOff>173670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406215-3917-4792-8419-C847E90CA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947" t="41672" r="34838" b="30609"/>
        <a:stretch/>
      </xdr:blipFill>
      <xdr:spPr>
        <a:xfrm>
          <a:off x="5408221" y="612324"/>
          <a:ext cx="1455964" cy="704346"/>
        </a:xfrm>
        <a:prstGeom prst="rect">
          <a:avLst/>
        </a:prstGeom>
      </xdr:spPr>
    </xdr:pic>
    <xdr:clientData/>
  </xdr:twoCellAnchor>
  <xdr:twoCellAnchor editAs="oneCell">
    <xdr:from>
      <xdr:col>5</xdr:col>
      <xdr:colOff>39585</xdr:colOff>
      <xdr:row>3</xdr:row>
      <xdr:rowOff>27215</xdr:rowOff>
    </xdr:from>
    <xdr:to>
      <xdr:col>5</xdr:col>
      <xdr:colOff>1495549</xdr:colOff>
      <xdr:row>6</xdr:row>
      <xdr:rowOff>160061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842E0-9A80-48FE-818B-B27A98112D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947" t="41672" r="34838" b="30609"/>
        <a:stretch/>
      </xdr:blipFill>
      <xdr:spPr>
        <a:xfrm>
          <a:off x="6932221" y="598715"/>
          <a:ext cx="1455964" cy="704346"/>
        </a:xfrm>
        <a:prstGeom prst="rect">
          <a:avLst/>
        </a:prstGeom>
      </xdr:spPr>
    </xdr:pic>
    <xdr:clientData/>
  </xdr:twoCellAnchor>
  <xdr:twoCellAnchor editAs="oneCell">
    <xdr:from>
      <xdr:col>6</xdr:col>
      <xdr:colOff>82880</xdr:colOff>
      <xdr:row>2</xdr:row>
      <xdr:rowOff>61851</xdr:rowOff>
    </xdr:from>
    <xdr:to>
      <xdr:col>6</xdr:col>
      <xdr:colOff>1348345</xdr:colOff>
      <xdr:row>7</xdr:row>
      <xdr:rowOff>161535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20906E5-E09C-4B6E-BCED-12F5F9792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516" y="442851"/>
          <a:ext cx="1265465" cy="1052184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21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3A8EE1BD-045A-401F-AB5D-B41E315BA1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3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15</xdr:col>
      <xdr:colOff>0</xdr:colOff>
      <xdr:row>29</xdr:row>
      <xdr:rowOff>0</xdr:rowOff>
    </xdr:from>
    <xdr:to>
      <xdr:col>21</xdr:col>
      <xdr:colOff>108000</xdr:colOff>
      <xdr:row>46</xdr:row>
      <xdr:rowOff>1500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A9C29FD-F5EE-4A5D-A54A-CDAA8A3EC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493058</xdr:colOff>
      <xdr:row>20</xdr:row>
      <xdr:rowOff>89647</xdr:rowOff>
    </xdr:from>
    <xdr:to>
      <xdr:col>5</xdr:col>
      <xdr:colOff>963705</xdr:colOff>
      <xdr:row>21</xdr:row>
      <xdr:rowOff>147122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730AC848-9FF3-4F64-A47B-C0D2E4080211}"/>
            </a:ext>
          </a:extLst>
        </xdr:cNvPr>
        <xdr:cNvSpPr/>
      </xdr:nvSpPr>
      <xdr:spPr>
        <a:xfrm>
          <a:off x="7384676" y="3899647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4565E8F6-C696-4430-8390-65877E6FB33E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103909</xdr:colOff>
      <xdr:row>2</xdr:row>
      <xdr:rowOff>155120</xdr:rowOff>
    </xdr:from>
    <xdr:to>
      <xdr:col>1</xdr:col>
      <xdr:colOff>1238736</xdr:colOff>
      <xdr:row>6</xdr:row>
      <xdr:rowOff>127907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0BAF0B-A2C7-4CD1-9204-0E6ED00995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29" t="38323" r="38185" b="30423"/>
        <a:stretch/>
      </xdr:blipFill>
      <xdr:spPr>
        <a:xfrm>
          <a:off x="900545" y="536120"/>
          <a:ext cx="1134827" cy="734787"/>
        </a:xfrm>
        <a:prstGeom prst="rect">
          <a:avLst/>
        </a:prstGeom>
      </xdr:spPr>
    </xdr:pic>
    <xdr:clientData/>
  </xdr:twoCellAnchor>
  <xdr:twoCellAnchor editAs="oneCell">
    <xdr:from>
      <xdr:col>2</xdr:col>
      <xdr:colOff>78369</xdr:colOff>
      <xdr:row>2</xdr:row>
      <xdr:rowOff>148937</xdr:rowOff>
    </xdr:from>
    <xdr:to>
      <xdr:col>2</xdr:col>
      <xdr:colOff>1308368</xdr:colOff>
      <xdr:row>6</xdr:row>
      <xdr:rowOff>96982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966B21-F3DC-448E-88EE-04FCCA568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47" t="38356" r="37567" b="31574"/>
        <a:stretch/>
      </xdr:blipFill>
      <xdr:spPr>
        <a:xfrm>
          <a:off x="2399005" y="529937"/>
          <a:ext cx="1229999" cy="710045"/>
        </a:xfrm>
        <a:prstGeom prst="rect">
          <a:avLst/>
        </a:prstGeom>
      </xdr:spPr>
    </xdr:pic>
    <xdr:clientData/>
  </xdr:twoCellAnchor>
  <xdr:twoCellAnchor editAs="oneCell">
    <xdr:from>
      <xdr:col>3</xdr:col>
      <xdr:colOff>109542</xdr:colOff>
      <xdr:row>2</xdr:row>
      <xdr:rowOff>145473</xdr:rowOff>
    </xdr:from>
    <xdr:to>
      <xdr:col>3</xdr:col>
      <xdr:colOff>1339541</xdr:colOff>
      <xdr:row>6</xdr:row>
      <xdr:rowOff>93518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0CF880-1677-4CD6-9994-617394B39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47" t="38356" r="37567" b="31574"/>
        <a:stretch/>
      </xdr:blipFill>
      <xdr:spPr>
        <a:xfrm>
          <a:off x="3954178" y="526473"/>
          <a:ext cx="1229999" cy="710045"/>
        </a:xfrm>
        <a:prstGeom prst="rect">
          <a:avLst/>
        </a:prstGeom>
      </xdr:spPr>
    </xdr:pic>
    <xdr:clientData/>
  </xdr:twoCellAnchor>
  <xdr:twoCellAnchor editAs="oneCell">
    <xdr:from>
      <xdr:col>4</xdr:col>
      <xdr:colOff>95686</xdr:colOff>
      <xdr:row>2</xdr:row>
      <xdr:rowOff>131618</xdr:rowOff>
    </xdr:from>
    <xdr:to>
      <xdr:col>4</xdr:col>
      <xdr:colOff>1411870</xdr:colOff>
      <xdr:row>6</xdr:row>
      <xdr:rowOff>90815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FE8739-8AD5-4CBC-BBB7-816DDA9E8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945" t="41909" r="36902" b="29678"/>
        <a:stretch/>
      </xdr:blipFill>
      <xdr:spPr>
        <a:xfrm>
          <a:off x="5464322" y="512618"/>
          <a:ext cx="1316184" cy="721197"/>
        </a:xfrm>
        <a:prstGeom prst="rect">
          <a:avLst/>
        </a:prstGeom>
      </xdr:spPr>
    </xdr:pic>
    <xdr:clientData/>
  </xdr:twoCellAnchor>
  <xdr:twoCellAnchor editAs="oneCell">
    <xdr:from>
      <xdr:col>5</xdr:col>
      <xdr:colOff>295520</xdr:colOff>
      <xdr:row>2</xdr:row>
      <xdr:rowOff>103909</xdr:rowOff>
    </xdr:from>
    <xdr:to>
      <xdr:col>5</xdr:col>
      <xdr:colOff>1270208</xdr:colOff>
      <xdr:row>7</xdr:row>
      <xdr:rowOff>152146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2479562-4F58-4B4A-B373-4212CC56A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156" y="484909"/>
          <a:ext cx="974688" cy="1000737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8630A1E1-56CF-42A7-B62D-67E7C81BC6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D5DF3BF-5193-4040-88A9-BF8147906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503465</xdr:colOff>
      <xdr:row>20</xdr:row>
      <xdr:rowOff>95250</xdr:rowOff>
    </xdr:from>
    <xdr:to>
      <xdr:col>5</xdr:col>
      <xdr:colOff>974112</xdr:colOff>
      <xdr:row>21</xdr:row>
      <xdr:rowOff>152725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666BE82F-D40D-421D-A129-7EA24B4C96E5}"/>
            </a:ext>
          </a:extLst>
        </xdr:cNvPr>
        <xdr:cNvSpPr/>
      </xdr:nvSpPr>
      <xdr:spPr>
        <a:xfrm>
          <a:off x="7388679" y="390525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399A21A-2187-4FE4-8B51-A96A1B33741E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155864</xdr:colOff>
      <xdr:row>2</xdr:row>
      <xdr:rowOff>154412</xdr:rowOff>
    </xdr:from>
    <xdr:to>
      <xdr:col>1</xdr:col>
      <xdr:colOff>1323000</xdr:colOff>
      <xdr:row>5</xdr:row>
      <xdr:rowOff>168020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6AB247-61B5-4982-AFD2-CDC11A79B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943" t="27914" r="22535" b="20492"/>
        <a:stretch/>
      </xdr:blipFill>
      <xdr:spPr>
        <a:xfrm>
          <a:off x="952500" y="535412"/>
          <a:ext cx="1167136" cy="585108"/>
        </a:xfrm>
        <a:prstGeom prst="rect">
          <a:avLst/>
        </a:prstGeom>
      </xdr:spPr>
    </xdr:pic>
    <xdr:clientData/>
  </xdr:twoCellAnchor>
  <xdr:twoCellAnchor editAs="oneCell">
    <xdr:from>
      <xdr:col>2</xdr:col>
      <xdr:colOff>157100</xdr:colOff>
      <xdr:row>2</xdr:row>
      <xdr:rowOff>140803</xdr:rowOff>
    </xdr:from>
    <xdr:to>
      <xdr:col>2</xdr:col>
      <xdr:colOff>1453360</xdr:colOff>
      <xdr:row>5</xdr:row>
      <xdr:rowOff>181625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875AA4-23C5-4090-A63C-AEB6F24F1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771" t="29898" r="23354" b="24858"/>
        <a:stretch/>
      </xdr:blipFill>
      <xdr:spPr>
        <a:xfrm>
          <a:off x="2477736" y="521803"/>
          <a:ext cx="1296260" cy="612322"/>
        </a:xfrm>
        <a:prstGeom prst="rect">
          <a:avLst/>
        </a:prstGeom>
      </xdr:spPr>
    </xdr:pic>
    <xdr:clientData/>
  </xdr:twoCellAnchor>
  <xdr:twoCellAnchor editAs="oneCell">
    <xdr:from>
      <xdr:col>3</xdr:col>
      <xdr:colOff>89066</xdr:colOff>
      <xdr:row>2</xdr:row>
      <xdr:rowOff>168020</xdr:rowOff>
    </xdr:from>
    <xdr:to>
      <xdr:col>3</xdr:col>
      <xdr:colOff>1395352</xdr:colOff>
      <xdr:row>6</xdr:row>
      <xdr:rowOff>19734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20DA5C1-C606-4DD0-8745-1001F3E2A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166" t="31751" r="23130" b="20889"/>
        <a:stretch/>
      </xdr:blipFill>
      <xdr:spPr>
        <a:xfrm>
          <a:off x="3933702" y="549020"/>
          <a:ext cx="1306286" cy="613714"/>
        </a:xfrm>
        <a:prstGeom prst="rect">
          <a:avLst/>
        </a:prstGeom>
      </xdr:spPr>
    </xdr:pic>
    <xdr:clientData/>
  </xdr:twoCellAnchor>
  <xdr:twoCellAnchor editAs="oneCell">
    <xdr:from>
      <xdr:col>4</xdr:col>
      <xdr:colOff>134160</xdr:colOff>
      <xdr:row>2</xdr:row>
      <xdr:rowOff>168019</xdr:rowOff>
    </xdr:from>
    <xdr:to>
      <xdr:col>4</xdr:col>
      <xdr:colOff>1454886</xdr:colOff>
      <xdr:row>6</xdr:row>
      <xdr:rowOff>18339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CF0957-F3F1-4624-A494-A555DB1D3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771" t="33470" r="25065" b="23535"/>
        <a:stretch/>
      </xdr:blipFill>
      <xdr:spPr>
        <a:xfrm>
          <a:off x="5502796" y="549019"/>
          <a:ext cx="1320726" cy="612320"/>
        </a:xfrm>
        <a:prstGeom prst="rect">
          <a:avLst/>
        </a:prstGeom>
      </xdr:spPr>
    </xdr:pic>
    <xdr:clientData/>
  </xdr:twoCellAnchor>
  <xdr:twoCellAnchor editAs="oneCell">
    <xdr:from>
      <xdr:col>5</xdr:col>
      <xdr:colOff>154680</xdr:colOff>
      <xdr:row>2</xdr:row>
      <xdr:rowOff>51954</xdr:rowOff>
    </xdr:from>
    <xdr:to>
      <xdr:col>5</xdr:col>
      <xdr:colOff>1488861</xdr:colOff>
      <xdr:row>7</xdr:row>
      <xdr:rowOff>159628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24074C-D63B-4C2A-8B4B-08FE95DE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316" y="432954"/>
          <a:ext cx="1334181" cy="106017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2E397298-019C-4B15-A96B-50D1D61B05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BF6AFEF-0343-4FA2-B3DD-034821607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517071</xdr:colOff>
      <xdr:row>20</xdr:row>
      <xdr:rowOff>40821</xdr:rowOff>
    </xdr:from>
    <xdr:to>
      <xdr:col>5</xdr:col>
      <xdr:colOff>987718</xdr:colOff>
      <xdr:row>21</xdr:row>
      <xdr:rowOff>98296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F76A14BB-7578-4222-B8C5-2887754C9B4A}"/>
            </a:ext>
          </a:extLst>
        </xdr:cNvPr>
        <xdr:cNvSpPr/>
      </xdr:nvSpPr>
      <xdr:spPr>
        <a:xfrm>
          <a:off x="7402285" y="385082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E7736FE6-4496-4615-973F-C399CE4F4829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2</xdr:row>
      <xdr:rowOff>9896</xdr:rowOff>
    </xdr:from>
    <xdr:to>
      <xdr:col>1</xdr:col>
      <xdr:colOff>1497707</xdr:colOff>
      <xdr:row>7</xdr:row>
      <xdr:rowOff>77932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276A33-5E98-47E0-A4AF-9319505FB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99" t="15742" r="23130" b="9645"/>
        <a:stretch/>
      </xdr:blipFill>
      <xdr:spPr>
        <a:xfrm>
          <a:off x="969818" y="390896"/>
          <a:ext cx="1324525" cy="1020536"/>
        </a:xfrm>
        <a:prstGeom prst="rect">
          <a:avLst/>
        </a:prstGeom>
      </xdr:spPr>
    </xdr:pic>
    <xdr:clientData/>
  </xdr:twoCellAnchor>
  <xdr:twoCellAnchor editAs="oneCell">
    <xdr:from>
      <xdr:col>2</xdr:col>
      <xdr:colOff>499754</xdr:colOff>
      <xdr:row>2</xdr:row>
      <xdr:rowOff>37111</xdr:rowOff>
    </xdr:from>
    <xdr:to>
      <xdr:col>2</xdr:col>
      <xdr:colOff>1180111</xdr:colOff>
      <xdr:row>6</xdr:row>
      <xdr:rowOff>160041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0864F2-6EE1-4CF3-9F6B-9390AC08B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626" t="15743" r="35706" b="8719"/>
        <a:stretch/>
      </xdr:blipFill>
      <xdr:spPr>
        <a:xfrm>
          <a:off x="2820390" y="418111"/>
          <a:ext cx="680357" cy="884930"/>
        </a:xfrm>
        <a:prstGeom prst="rect">
          <a:avLst/>
        </a:prstGeom>
      </xdr:spPr>
    </xdr:pic>
    <xdr:clientData/>
  </xdr:twoCellAnchor>
  <xdr:twoCellAnchor editAs="oneCell">
    <xdr:from>
      <xdr:col>3</xdr:col>
      <xdr:colOff>445327</xdr:colOff>
      <xdr:row>2</xdr:row>
      <xdr:rowOff>64325</xdr:rowOff>
    </xdr:from>
    <xdr:to>
      <xdr:col>3</xdr:col>
      <xdr:colOff>1076215</xdr:colOff>
      <xdr:row>6</xdr:row>
      <xdr:rowOff>132360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90B720-6DBB-4865-B021-F21EE315D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561" t="18520" r="35557" b="9249"/>
        <a:stretch/>
      </xdr:blipFill>
      <xdr:spPr>
        <a:xfrm>
          <a:off x="4289963" y="445325"/>
          <a:ext cx="630888" cy="830035"/>
        </a:xfrm>
        <a:prstGeom prst="rect">
          <a:avLst/>
        </a:prstGeom>
      </xdr:spPr>
    </xdr:pic>
    <xdr:clientData/>
  </xdr:twoCellAnchor>
  <xdr:twoCellAnchor editAs="oneCell">
    <xdr:from>
      <xdr:col>4</xdr:col>
      <xdr:colOff>309256</xdr:colOff>
      <xdr:row>2</xdr:row>
      <xdr:rowOff>35858</xdr:rowOff>
    </xdr:from>
    <xdr:to>
      <xdr:col>4</xdr:col>
      <xdr:colOff>985412</xdr:colOff>
      <xdr:row>6</xdr:row>
      <xdr:rowOff>159574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4FC77D-583D-41D5-B0CD-0B23BF986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561" t="19050" r="35706" b="9380"/>
        <a:stretch/>
      </xdr:blipFill>
      <xdr:spPr>
        <a:xfrm>
          <a:off x="5677892" y="416858"/>
          <a:ext cx="676156" cy="885716"/>
        </a:xfrm>
        <a:prstGeom prst="rect">
          <a:avLst/>
        </a:prstGeom>
      </xdr:spPr>
    </xdr:pic>
    <xdr:clientData/>
  </xdr:twoCellAnchor>
  <xdr:twoCellAnchor editAs="oneCell">
    <xdr:from>
      <xdr:col>5</xdr:col>
      <xdr:colOff>214004</xdr:colOff>
      <xdr:row>2</xdr:row>
      <xdr:rowOff>51955</xdr:rowOff>
    </xdr:from>
    <xdr:to>
      <xdr:col>5</xdr:col>
      <xdr:colOff>1384757</xdr:colOff>
      <xdr:row>7</xdr:row>
      <xdr:rowOff>174419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CF4A41-EC3B-4E17-B9CE-7AACF9B7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6640" y="432955"/>
          <a:ext cx="1170753" cy="107496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E1A862DE-B719-4BEE-8391-DECB4DD1B7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F925038-8495-4C30-B663-5DF98DD56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503465</xdr:colOff>
      <xdr:row>20</xdr:row>
      <xdr:rowOff>68036</xdr:rowOff>
    </xdr:from>
    <xdr:to>
      <xdr:col>5</xdr:col>
      <xdr:colOff>974112</xdr:colOff>
      <xdr:row>21</xdr:row>
      <xdr:rowOff>125511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2062F9AE-BB55-49EE-9EFF-4CA597DB3248}"/>
            </a:ext>
          </a:extLst>
        </xdr:cNvPr>
        <xdr:cNvSpPr/>
      </xdr:nvSpPr>
      <xdr:spPr>
        <a:xfrm>
          <a:off x="7388679" y="38780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5663DC3-483A-49A3-9D8E-001C424442F0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137680</xdr:colOff>
      <xdr:row>2</xdr:row>
      <xdr:rowOff>69273</xdr:rowOff>
    </xdr:from>
    <xdr:to>
      <xdr:col>4</xdr:col>
      <xdr:colOff>1471397</xdr:colOff>
      <xdr:row>7</xdr:row>
      <xdr:rowOff>150338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D97A35-1C41-4161-8736-A70101A4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316" y="450273"/>
          <a:ext cx="1333717" cy="1033565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432955</xdr:colOff>
      <xdr:row>2</xdr:row>
      <xdr:rowOff>104816</xdr:rowOff>
    </xdr:from>
    <xdr:to>
      <xdr:col>1</xdr:col>
      <xdr:colOff>1012620</xdr:colOff>
      <xdr:row>7</xdr:row>
      <xdr:rowOff>112984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C82A43-28AE-4D48-B49B-A4EACDE58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412" t="16688" r="36577" b="6666"/>
        <a:stretch/>
      </xdr:blipFill>
      <xdr:spPr>
        <a:xfrm>
          <a:off x="1229591" y="485816"/>
          <a:ext cx="579665" cy="960668"/>
        </a:xfrm>
        <a:prstGeom prst="rect">
          <a:avLst/>
        </a:prstGeom>
      </xdr:spPr>
    </xdr:pic>
    <xdr:clientData/>
  </xdr:twoCellAnchor>
  <xdr:twoCellAnchor editAs="oneCell">
    <xdr:from>
      <xdr:col>2</xdr:col>
      <xdr:colOff>250620</xdr:colOff>
      <xdr:row>2</xdr:row>
      <xdr:rowOff>77602</xdr:rowOff>
    </xdr:from>
    <xdr:to>
      <xdr:col>2</xdr:col>
      <xdr:colOff>869893</xdr:colOff>
      <xdr:row>7</xdr:row>
      <xdr:rowOff>132030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BB0E949-B886-417A-9712-8F5B58813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457" t="17488" r="37976" b="5680"/>
        <a:stretch/>
      </xdr:blipFill>
      <xdr:spPr>
        <a:xfrm>
          <a:off x="2571256" y="458602"/>
          <a:ext cx="619273" cy="1006928"/>
        </a:xfrm>
        <a:prstGeom prst="rect">
          <a:avLst/>
        </a:prstGeom>
      </xdr:spPr>
    </xdr:pic>
    <xdr:clientData/>
  </xdr:twoCellAnchor>
  <xdr:twoCellAnchor editAs="oneCell">
    <xdr:from>
      <xdr:col>3</xdr:col>
      <xdr:colOff>250620</xdr:colOff>
      <xdr:row>2</xdr:row>
      <xdr:rowOff>63994</xdr:rowOff>
    </xdr:from>
    <xdr:to>
      <xdr:col>3</xdr:col>
      <xdr:colOff>876549</xdr:colOff>
      <xdr:row>7</xdr:row>
      <xdr:rowOff>135514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0918AC-AA5A-4E1A-B528-AA84FF10D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666" t="17673" r="38186" b="6238"/>
        <a:stretch/>
      </xdr:blipFill>
      <xdr:spPr>
        <a:xfrm>
          <a:off x="4095256" y="444994"/>
          <a:ext cx="625929" cy="102402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7F8CF252-7AC8-458C-B71C-96C42CA10E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5B85E65-B40A-4302-8909-887A769AB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156882</xdr:colOff>
      <xdr:row>20</xdr:row>
      <xdr:rowOff>44824</xdr:rowOff>
    </xdr:from>
    <xdr:to>
      <xdr:col>5</xdr:col>
      <xdr:colOff>627529</xdr:colOff>
      <xdr:row>21</xdr:row>
      <xdr:rowOff>102299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2D5B4AFD-7EFB-4026-AF22-B2D2EFC61556}"/>
            </a:ext>
          </a:extLst>
        </xdr:cNvPr>
        <xdr:cNvSpPr/>
      </xdr:nvSpPr>
      <xdr:spPr>
        <a:xfrm>
          <a:off x="7048500" y="385482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66188A48-EB83-4763-8C43-3D4747C5E3F2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588818</xdr:colOff>
      <xdr:row>2</xdr:row>
      <xdr:rowOff>51955</xdr:rowOff>
    </xdr:from>
    <xdr:to>
      <xdr:col>1</xdr:col>
      <xdr:colOff>883228</xdr:colOff>
      <xdr:row>7</xdr:row>
      <xdr:rowOff>182464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69FB86-AE66-45F1-A210-5E7A02338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69" t="20585" r="45951" b="6253"/>
        <a:stretch/>
      </xdr:blipFill>
      <xdr:spPr>
        <a:xfrm>
          <a:off x="1385454" y="432955"/>
          <a:ext cx="294410" cy="1083009"/>
        </a:xfrm>
        <a:prstGeom prst="rect">
          <a:avLst/>
        </a:prstGeom>
      </xdr:spPr>
    </xdr:pic>
    <xdr:clientData/>
  </xdr:twoCellAnchor>
  <xdr:twoCellAnchor editAs="oneCell">
    <xdr:from>
      <xdr:col>2</xdr:col>
      <xdr:colOff>510314</xdr:colOff>
      <xdr:row>2</xdr:row>
      <xdr:rowOff>64449</xdr:rowOff>
    </xdr:from>
    <xdr:to>
      <xdr:col>2</xdr:col>
      <xdr:colOff>744237</xdr:colOff>
      <xdr:row>7</xdr:row>
      <xdr:rowOff>138611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EA9855-745F-4042-8B53-AB86B53B1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799" t="17069" r="46317" b="5773"/>
        <a:stretch/>
      </xdr:blipFill>
      <xdr:spPr>
        <a:xfrm>
          <a:off x="2830950" y="445449"/>
          <a:ext cx="233923" cy="1026662"/>
        </a:xfrm>
        <a:prstGeom prst="rect">
          <a:avLst/>
        </a:prstGeom>
      </xdr:spPr>
    </xdr:pic>
    <xdr:clientData/>
  </xdr:twoCellAnchor>
  <xdr:twoCellAnchor editAs="oneCell">
    <xdr:from>
      <xdr:col>3</xdr:col>
      <xdr:colOff>579637</xdr:colOff>
      <xdr:row>2</xdr:row>
      <xdr:rowOff>72141</xdr:rowOff>
    </xdr:from>
    <xdr:to>
      <xdr:col>3</xdr:col>
      <xdr:colOff>780747</xdr:colOff>
      <xdr:row>7</xdr:row>
      <xdr:rowOff>122095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973528-1471-4778-BF07-5CAB1467C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4038" t="17493" r="47309" b="5793"/>
        <a:stretch/>
      </xdr:blipFill>
      <xdr:spPr>
        <a:xfrm>
          <a:off x="4424273" y="453141"/>
          <a:ext cx="201110" cy="1002454"/>
        </a:xfrm>
        <a:prstGeom prst="rect">
          <a:avLst/>
        </a:prstGeom>
      </xdr:spPr>
    </xdr:pic>
    <xdr:clientData/>
  </xdr:twoCellAnchor>
  <xdr:twoCellAnchor editAs="oneCell">
    <xdr:from>
      <xdr:col>4</xdr:col>
      <xdr:colOff>71154</xdr:colOff>
      <xdr:row>2</xdr:row>
      <xdr:rowOff>116898</xdr:rowOff>
    </xdr:from>
    <xdr:to>
      <xdr:col>4</xdr:col>
      <xdr:colOff>1457369</xdr:colOff>
      <xdr:row>7</xdr:row>
      <xdr:rowOff>86592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4F6BC0-195D-4436-AA6F-6EE0CD94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9790" y="497898"/>
          <a:ext cx="1386215" cy="922194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C184EE1A-05FE-480F-804D-5B1CE46CF8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C3E602F-4B22-4107-8865-830AF3BC5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173182</xdr:colOff>
      <xdr:row>20</xdr:row>
      <xdr:rowOff>86591</xdr:rowOff>
    </xdr:from>
    <xdr:to>
      <xdr:col>5</xdr:col>
      <xdr:colOff>643829</xdr:colOff>
      <xdr:row>21</xdr:row>
      <xdr:rowOff>144066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A659D184-52FC-4B58-A4DA-FFCB71FE84FB}"/>
            </a:ext>
          </a:extLst>
        </xdr:cNvPr>
        <xdr:cNvSpPr/>
      </xdr:nvSpPr>
      <xdr:spPr>
        <a:xfrm>
          <a:off x="7065818" y="389659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CEF9406-9E6C-4A4E-B5E9-8EA745E7D341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284513</xdr:colOff>
      <xdr:row>2</xdr:row>
      <xdr:rowOff>24740</xdr:rowOff>
    </xdr:from>
    <xdr:to>
      <xdr:col>1</xdr:col>
      <xdr:colOff>1444830</xdr:colOff>
      <xdr:row>7</xdr:row>
      <xdr:rowOff>152269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D8757-257F-4894-9A4D-AA0468C45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992" t="18521" r="29063" b="10426"/>
        <a:stretch/>
      </xdr:blipFill>
      <xdr:spPr>
        <a:xfrm>
          <a:off x="1076201" y="395844"/>
          <a:ext cx="1160317" cy="1055289"/>
        </a:xfrm>
        <a:prstGeom prst="rect">
          <a:avLst/>
        </a:prstGeom>
      </xdr:spPr>
    </xdr:pic>
    <xdr:clientData/>
  </xdr:twoCellAnchor>
  <xdr:twoCellAnchor editAs="oneCell">
    <xdr:from>
      <xdr:col>2</xdr:col>
      <xdr:colOff>147203</xdr:colOff>
      <xdr:row>2</xdr:row>
      <xdr:rowOff>48244</xdr:rowOff>
    </xdr:from>
    <xdr:to>
      <xdr:col>2</xdr:col>
      <xdr:colOff>1480920</xdr:colOff>
      <xdr:row>7</xdr:row>
      <xdr:rowOff>154049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91080E-6BD3-48EA-9AF6-D87D90CD4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417" y="419348"/>
          <a:ext cx="1333717" cy="103356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1187D0AD-CDBA-4EC5-B6AF-995EB25C8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457969-64D9-4DEA-B520-816CAC653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Q35" sqref="Q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0D61-6EFE-4D0C-B929-613A72C3D148}">
  <dimension ref="A1:K65"/>
  <sheetViews>
    <sheetView zoomScale="77" zoomScaleNormal="40" workbookViewId="0">
      <selection activeCell="U44" sqref="U44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108</v>
      </c>
      <c r="B1" s="200"/>
      <c r="C1" s="201"/>
    </row>
    <row r="2" spans="1:10" x14ac:dyDescent="0.25">
      <c r="A2" s="175" t="s">
        <v>23</v>
      </c>
      <c r="B2" s="13" t="s">
        <v>29</v>
      </c>
      <c r="C2" s="30" t="s">
        <v>25</v>
      </c>
    </row>
    <row r="3" spans="1:10" x14ac:dyDescent="0.25">
      <c r="A3" s="175"/>
      <c r="B3" s="176"/>
      <c r="C3" s="176"/>
    </row>
    <row r="4" spans="1:10" x14ac:dyDescent="0.25">
      <c r="A4" s="175"/>
      <c r="B4" s="176"/>
      <c r="C4" s="176"/>
    </row>
    <row r="5" spans="1:10" x14ac:dyDescent="0.25">
      <c r="A5" s="175"/>
      <c r="B5" s="176"/>
      <c r="C5" s="176"/>
    </row>
    <row r="6" spans="1:10" x14ac:dyDescent="0.25">
      <c r="A6" s="175"/>
      <c r="B6" s="176"/>
      <c r="C6" s="176"/>
    </row>
    <row r="7" spans="1:10" x14ac:dyDescent="0.25">
      <c r="A7" s="175"/>
      <c r="B7" s="176"/>
      <c r="C7" s="176"/>
    </row>
    <row r="8" spans="1:10" x14ac:dyDescent="0.25">
      <c r="A8" s="175"/>
      <c r="B8" s="176"/>
      <c r="C8" s="176"/>
    </row>
    <row r="9" spans="1:10" ht="15" customHeight="1" x14ac:dyDescent="0.25">
      <c r="A9" s="175"/>
      <c r="B9" s="180" t="s">
        <v>26</v>
      </c>
      <c r="C9" s="180" t="s">
        <v>26</v>
      </c>
    </row>
    <row r="10" spans="1:10" x14ac:dyDescent="0.25">
      <c r="A10" s="175"/>
      <c r="B10" s="180"/>
      <c r="C10" s="180"/>
    </row>
    <row r="11" spans="1:10" x14ac:dyDescent="0.25">
      <c r="A11" s="175"/>
      <c r="B11" s="180"/>
      <c r="C11" s="180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53</v>
      </c>
      <c r="G12" s="14" t="s">
        <v>54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17.96896022608448</v>
      </c>
      <c r="F13" s="25">
        <f>C25+C31+C37+C43+C49+C55+C61</f>
        <v>8.859009854573884</v>
      </c>
      <c r="G13" s="25">
        <f>C26+C32+C38+C44+C50+C56+C62</f>
        <v>0</v>
      </c>
      <c r="H13" s="25">
        <f>C27+C33+C39+C45+C51+C57+C63</f>
        <v>6.813048137940612</v>
      </c>
      <c r="I13" s="25">
        <f>C28+C34+C40+C46+C52+C58+C64</f>
        <v>0.99889192695559925</v>
      </c>
      <c r="J13" s="25">
        <f>C29+C35+C41+C47+C53+C59+C65</f>
        <v>0</v>
      </c>
    </row>
    <row r="14" spans="1:10" x14ac:dyDescent="0.25">
      <c r="A14" s="58" t="s">
        <v>2</v>
      </c>
      <c r="B14" s="116">
        <v>739.63</v>
      </c>
      <c r="C14" s="116">
        <f t="shared" si="0"/>
        <v>739.63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0</v>
      </c>
      <c r="C16" s="118">
        <f t="shared" si="0"/>
        <v>0</v>
      </c>
    </row>
    <row r="17" spans="1:11" x14ac:dyDescent="0.25">
      <c r="A17" s="61" t="s">
        <v>5</v>
      </c>
      <c r="B17" s="119">
        <v>563.41</v>
      </c>
      <c r="C17" s="119">
        <f t="shared" si="0"/>
        <v>563.41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118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C12*'Consumo eléctrico'!F2</f>
        <v>0</v>
      </c>
    </row>
    <row r="25" spans="1:11" x14ac:dyDescent="0.25">
      <c r="A25" s="182"/>
      <c r="B25" s="14" t="s">
        <v>53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C12*'Consumo gas natural'!D2</f>
        <v>0</v>
      </c>
    </row>
    <row r="29" spans="1:11" x14ac:dyDescent="0.25">
      <c r="A29" s="183"/>
      <c r="B29" s="23" t="s">
        <v>40</v>
      </c>
      <c r="C29" s="16">
        <f>'Consumo gas natural'!F2*C12</f>
        <v>0</v>
      </c>
    </row>
    <row r="30" spans="1:11" x14ac:dyDescent="0.25">
      <c r="A30" s="171" t="s">
        <v>1</v>
      </c>
      <c r="B30" s="14" t="s">
        <v>31</v>
      </c>
      <c r="C30" s="15">
        <f>C13*'Consumo eléctrico'!F3</f>
        <v>0</v>
      </c>
    </row>
    <row r="31" spans="1:11" x14ac:dyDescent="0.25">
      <c r="A31" s="172"/>
      <c r="B31" s="14" t="s">
        <v>53</v>
      </c>
      <c r="C31" s="15">
        <f>C13*'Consumo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7 (esq. 15 y 66)'!C13*'Consumo gas natural'!B3</f>
        <v>0</v>
      </c>
    </row>
    <row r="34" spans="1:3" x14ac:dyDescent="0.25">
      <c r="A34" s="172"/>
      <c r="B34" s="17" t="s">
        <v>37</v>
      </c>
      <c r="C34" s="16">
        <f>C13*'Consumo gas natural'!D3</f>
        <v>0</v>
      </c>
    </row>
    <row r="35" spans="1:3" x14ac:dyDescent="0.25">
      <c r="A35" s="173"/>
      <c r="B35" s="23" t="s">
        <v>40</v>
      </c>
      <c r="C35" s="16">
        <f>C13*'Consumo gas natural'!F3</f>
        <v>0</v>
      </c>
    </row>
    <row r="36" spans="1:3" x14ac:dyDescent="0.25">
      <c r="A36" s="184" t="s">
        <v>2</v>
      </c>
      <c r="B36" s="14" t="s">
        <v>31</v>
      </c>
      <c r="C36" s="15">
        <f>C14*'Consumo eléctrico'!F4</f>
        <v>14.661989009670139</v>
      </c>
    </row>
    <row r="37" spans="1:3" x14ac:dyDescent="0.25">
      <c r="A37" s="185"/>
      <c r="B37" s="14" t="s">
        <v>53</v>
      </c>
      <c r="C37" s="15">
        <f>C14*'Consumo eléctrico'!O4</f>
        <v>4.7694285120705286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C14*'Consumo gas natural'!B4</f>
        <v>1.7706255558621324</v>
      </c>
    </row>
    <row r="40" spans="1:3" x14ac:dyDescent="0.25">
      <c r="A40" s="185"/>
      <c r="B40" s="17" t="s">
        <v>37</v>
      </c>
      <c r="C40" s="16">
        <f>C14*'Consumo gas natural'!D4</f>
        <v>7.4529406786312632E-2</v>
      </c>
    </row>
    <row r="41" spans="1:3" x14ac:dyDescent="0.25">
      <c r="A41" s="186"/>
      <c r="B41" s="23" t="s">
        <v>40</v>
      </c>
      <c r="C41" s="16">
        <f>C14*'Consumo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C15*'Consumo eléctrico'!F5</f>
        <v>0</v>
      </c>
    </row>
    <row r="43" spans="1:3" x14ac:dyDescent="0.25">
      <c r="A43" s="188"/>
      <c r="B43" s="14" t="s">
        <v>53</v>
      </c>
      <c r="C43" s="15">
        <f>C15*'Consumo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C15*'Consumo gas natural'!B5</f>
        <v>0</v>
      </c>
    </row>
    <row r="46" spans="1:3" x14ac:dyDescent="0.25">
      <c r="A46" s="188"/>
      <c r="B46" s="17" t="s">
        <v>37</v>
      </c>
      <c r="C46" s="16">
        <f>C15*'Consumo gas natural'!D5</f>
        <v>0</v>
      </c>
    </row>
    <row r="47" spans="1:3" x14ac:dyDescent="0.25">
      <c r="A47" s="189"/>
      <c r="B47" s="23" t="s">
        <v>40</v>
      </c>
      <c r="C47" s="16">
        <f>C15*'Consumo gas natural'!F5</f>
        <v>0</v>
      </c>
    </row>
    <row r="48" spans="1:3" x14ac:dyDescent="0.25">
      <c r="A48" s="190" t="s">
        <v>4</v>
      </c>
      <c r="B48" s="14" t="s">
        <v>31</v>
      </c>
      <c r="C48" s="15">
        <f>C16*'Consumo eléctrico'!F6</f>
        <v>0</v>
      </c>
    </row>
    <row r="49" spans="1:10" x14ac:dyDescent="0.25">
      <c r="A49" s="191"/>
      <c r="B49" s="14" t="s">
        <v>53</v>
      </c>
      <c r="C49" s="15">
        <f>'Consumo eléctrico'!O6*C16</f>
        <v>0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C16*'Consumo gas natural'!B6</f>
        <v>0</v>
      </c>
    </row>
    <row r="52" spans="1:10" x14ac:dyDescent="0.25">
      <c r="A52" s="191"/>
      <c r="B52" s="17" t="s">
        <v>37</v>
      </c>
      <c r="C52" s="16">
        <f>C16*'Consumo gas natural'!D6</f>
        <v>0</v>
      </c>
    </row>
    <row r="53" spans="1:10" x14ac:dyDescent="0.25">
      <c r="A53" s="192"/>
      <c r="B53" s="23" t="s">
        <v>40</v>
      </c>
      <c r="C53" s="16">
        <f>C16*'Consumo gas natural'!F6</f>
        <v>0</v>
      </c>
    </row>
    <row r="54" spans="1:10" x14ac:dyDescent="0.25">
      <c r="A54" s="193" t="s">
        <v>5</v>
      </c>
      <c r="B54" s="14" t="s">
        <v>31</v>
      </c>
      <c r="C54" s="15">
        <f>C17*'Consumo eléctrico'!F7</f>
        <v>3.3069712164143401</v>
      </c>
    </row>
    <row r="55" spans="1:10" x14ac:dyDescent="0.25">
      <c r="A55" s="194"/>
      <c r="B55" s="14" t="s">
        <v>53</v>
      </c>
      <c r="C55" s="15">
        <f>'Consumo eléctrico'!O7*'Edificio 7 (esq. 15 y 66)'!C17</f>
        <v>4.0895813425033563</v>
      </c>
      <c r="D55">
        <f>E55*C55</f>
        <v>21.879260182392954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C17*'Consumo gas natural'!B7</f>
        <v>5.0424225820784798</v>
      </c>
      <c r="D57">
        <f>E57*C57</f>
        <v>2.5212112910392399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7 (esq. 15 y 66)'!C17</f>
        <v>0.92436252016928666</v>
      </c>
    </row>
    <row r="59" spans="1:10" x14ac:dyDescent="0.25">
      <c r="A59" s="195"/>
      <c r="B59" s="23" t="s">
        <v>40</v>
      </c>
      <c r="C59" s="16">
        <f>C17*'Consumo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C18*'Consumo eléctrico'!F8</f>
        <v>0</v>
      </c>
    </row>
    <row r="61" spans="1:10" x14ac:dyDescent="0.25">
      <c r="A61" s="197"/>
      <c r="B61" s="14" t="s">
        <v>53</v>
      </c>
      <c r="C61" s="15">
        <f>C18*'Consumo eléctrico'!O8</f>
        <v>0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7 (esq. 15 y 66)'!C18</f>
        <v>0</v>
      </c>
    </row>
    <row r="64" spans="1:10" x14ac:dyDescent="0.25">
      <c r="A64" s="197"/>
      <c r="B64" s="17" t="s">
        <v>37</v>
      </c>
      <c r="C64" s="16">
        <f>C18*'Consumo gas natural'!D8</f>
        <v>0</v>
      </c>
    </row>
    <row r="65" spans="1:3" x14ac:dyDescent="0.25">
      <c r="A65" s="198"/>
      <c r="B65" s="23" t="s">
        <v>40</v>
      </c>
      <c r="C65" s="16">
        <f>C18*'Consumo gas natural'!F8</f>
        <v>0</v>
      </c>
    </row>
  </sheetData>
  <mergeCells count="13">
    <mergeCell ref="A60:A65"/>
    <mergeCell ref="A24:A29"/>
    <mergeCell ref="A30:A35"/>
    <mergeCell ref="A36:A41"/>
    <mergeCell ref="A42:A47"/>
    <mergeCell ref="A48:A53"/>
    <mergeCell ref="A54:A59"/>
    <mergeCell ref="A1:C1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1698-8734-47AF-B30B-44D34AFE6B9A}">
  <dimension ref="A1:K65"/>
  <sheetViews>
    <sheetView topLeftCell="A7" zoomScale="85" zoomScaleNormal="85" workbookViewId="0">
      <selection activeCell="G45" sqref="G45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99" t="s">
        <v>109</v>
      </c>
      <c r="B1" s="200"/>
      <c r="C1" s="200"/>
      <c r="D1" s="201"/>
    </row>
    <row r="2" spans="1:11" x14ac:dyDescent="0.25">
      <c r="A2" s="175" t="s">
        <v>23</v>
      </c>
      <c r="B2" s="13" t="s">
        <v>24</v>
      </c>
      <c r="C2" s="13" t="s">
        <v>27</v>
      </c>
      <c r="D2" s="30" t="s">
        <v>25</v>
      </c>
    </row>
    <row r="3" spans="1:11" x14ac:dyDescent="0.25">
      <c r="A3" s="175"/>
      <c r="B3" s="176"/>
      <c r="C3" s="177"/>
      <c r="D3" s="176"/>
    </row>
    <row r="4" spans="1:11" x14ac:dyDescent="0.25">
      <c r="A4" s="175"/>
      <c r="B4" s="176"/>
      <c r="C4" s="178"/>
      <c r="D4" s="176"/>
    </row>
    <row r="5" spans="1:11" x14ac:dyDescent="0.25">
      <c r="A5" s="175"/>
      <c r="B5" s="176"/>
      <c r="C5" s="178"/>
      <c r="D5" s="176"/>
    </row>
    <row r="6" spans="1:11" x14ac:dyDescent="0.25">
      <c r="A6" s="175"/>
      <c r="B6" s="176"/>
      <c r="C6" s="178"/>
      <c r="D6" s="176"/>
    </row>
    <row r="7" spans="1:11" x14ac:dyDescent="0.25">
      <c r="A7" s="175"/>
      <c r="B7" s="176"/>
      <c r="C7" s="178"/>
      <c r="D7" s="176"/>
    </row>
    <row r="8" spans="1:11" x14ac:dyDescent="0.25">
      <c r="A8" s="175"/>
      <c r="B8" s="176"/>
      <c r="C8" s="179"/>
      <c r="D8" s="176"/>
    </row>
    <row r="9" spans="1:11" ht="15" customHeight="1" x14ac:dyDescent="0.25">
      <c r="A9" s="175"/>
      <c r="B9" s="180" t="s">
        <v>26</v>
      </c>
      <c r="C9" s="180" t="s">
        <v>26</v>
      </c>
      <c r="D9" s="180" t="s">
        <v>26</v>
      </c>
    </row>
    <row r="10" spans="1:11" x14ac:dyDescent="0.25">
      <c r="A10" s="175"/>
      <c r="B10" s="180"/>
      <c r="C10" s="180"/>
      <c r="D10" s="180"/>
    </row>
    <row r="11" spans="1:11" x14ac:dyDescent="0.25">
      <c r="A11" s="175"/>
      <c r="B11" s="180"/>
      <c r="C11" s="180"/>
      <c r="D11" s="180"/>
    </row>
    <row r="12" spans="1:11" x14ac:dyDescent="0.25">
      <c r="A12" s="60" t="s">
        <v>0</v>
      </c>
      <c r="B12" s="114">
        <v>0</v>
      </c>
      <c r="C12" s="114">
        <v>0</v>
      </c>
      <c r="D12" s="114">
        <f t="shared" ref="D12:D18" si="0">SUM(B12:C12)</f>
        <v>0</v>
      </c>
      <c r="E12" s="18"/>
      <c r="F12" s="22" t="s">
        <v>31</v>
      </c>
      <c r="G12" s="14" t="s">
        <v>53</v>
      </c>
      <c r="H12" s="14" t="s">
        <v>54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0</v>
      </c>
      <c r="C13" s="115">
        <v>0</v>
      </c>
      <c r="D13" s="115">
        <f t="shared" si="0"/>
        <v>0</v>
      </c>
      <c r="F13" s="25">
        <f>C24+C30+C36+C42+C48+C54+C60</f>
        <v>11.905316607563535</v>
      </c>
      <c r="G13" s="25">
        <f>C25+C31+C37+C43+C49+C55+C61</f>
        <v>6.4259385621437657</v>
      </c>
      <c r="H13" s="25">
        <f>C26+C32+C38+C44+C50+C56+C62</f>
        <v>0</v>
      </c>
      <c r="I13" s="25">
        <f>C27+C33+C39+C45+C51+C57+C63</f>
        <v>5.3275506089000064</v>
      </c>
      <c r="J13" s="25">
        <f>C28+C34+C40+C46+C52+C58+C64</f>
        <v>0.80817367359717052</v>
      </c>
      <c r="K13" s="25">
        <f>C29+C35+C41+C47+C53+C59+C65</f>
        <v>0</v>
      </c>
    </row>
    <row r="14" spans="1:11" x14ac:dyDescent="0.25">
      <c r="A14" s="58" t="s">
        <v>2</v>
      </c>
      <c r="B14" s="116">
        <v>459.13</v>
      </c>
      <c r="C14" s="116">
        <v>0</v>
      </c>
      <c r="D14" s="116">
        <f t="shared" si="0"/>
        <v>459.13</v>
      </c>
    </row>
    <row r="15" spans="1:11" x14ac:dyDescent="0.25">
      <c r="A15" s="59" t="s">
        <v>3</v>
      </c>
      <c r="B15" s="117">
        <v>0</v>
      </c>
      <c r="C15" s="117">
        <v>0</v>
      </c>
      <c r="D15" s="117">
        <f t="shared" si="0"/>
        <v>0</v>
      </c>
    </row>
    <row r="16" spans="1:11" x14ac:dyDescent="0.25">
      <c r="A16" s="63" t="s">
        <v>4</v>
      </c>
      <c r="B16" s="118">
        <v>0</v>
      </c>
      <c r="C16" s="118">
        <v>0</v>
      </c>
      <c r="D16" s="118">
        <f t="shared" si="0"/>
        <v>0</v>
      </c>
    </row>
    <row r="17" spans="1:11" x14ac:dyDescent="0.25">
      <c r="A17" s="61" t="s">
        <v>5</v>
      </c>
      <c r="B17" s="119">
        <v>0</v>
      </c>
      <c r="C17" s="119">
        <v>463.2</v>
      </c>
      <c r="D17" s="119">
        <f t="shared" si="0"/>
        <v>463.2</v>
      </c>
    </row>
    <row r="18" spans="1:11" x14ac:dyDescent="0.25">
      <c r="A18" s="120" t="s">
        <v>11</v>
      </c>
      <c r="B18" s="123">
        <v>0</v>
      </c>
      <c r="C18" s="123">
        <v>19.84</v>
      </c>
      <c r="D18" s="123">
        <f t="shared" si="0"/>
        <v>19.84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111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D12*'Consumo eléctrico'!F2</f>
        <v>0</v>
      </c>
    </row>
    <row r="25" spans="1:11" x14ac:dyDescent="0.25">
      <c r="A25" s="182"/>
      <c r="B25" s="14" t="s">
        <v>53</v>
      </c>
      <c r="C25" s="15">
        <f>'Consumo eléctrico'!O2*D12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D12*'Consumo gas natural'!B2</f>
        <v>0</v>
      </c>
      <c r="D27">
        <f>E27*C27</f>
        <v>0</v>
      </c>
      <c r="E27">
        <v>0.8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D12*'Consumo gas natural'!D2</f>
        <v>0</v>
      </c>
    </row>
    <row r="29" spans="1:11" x14ac:dyDescent="0.25">
      <c r="A29" s="183"/>
      <c r="B29" s="23" t="s">
        <v>40</v>
      </c>
      <c r="C29" s="16">
        <f>'Consumo gas natural'!F2*D12</f>
        <v>0</v>
      </c>
    </row>
    <row r="30" spans="1:11" x14ac:dyDescent="0.25">
      <c r="A30" s="171" t="s">
        <v>1</v>
      </c>
      <c r="B30" s="14" t="s">
        <v>31</v>
      </c>
      <c r="C30" s="15">
        <f>D13*'Consumo eléctrico'!F3</f>
        <v>0</v>
      </c>
    </row>
    <row r="31" spans="1:11" x14ac:dyDescent="0.25">
      <c r="A31" s="172"/>
      <c r="B31" s="14" t="s">
        <v>53</v>
      </c>
      <c r="C31" s="15">
        <f>D13*'Consumo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6 (s Av. 66)'!D13*'Consumo gas natural'!B3</f>
        <v>0</v>
      </c>
    </row>
    <row r="34" spans="1:3" x14ac:dyDescent="0.25">
      <c r="A34" s="172"/>
      <c r="B34" s="17" t="s">
        <v>37</v>
      </c>
      <c r="C34" s="16">
        <f>D13*'Consumo gas natural'!D3</f>
        <v>0</v>
      </c>
    </row>
    <row r="35" spans="1:3" x14ac:dyDescent="0.25">
      <c r="A35" s="173"/>
      <c r="B35" s="23" t="s">
        <v>40</v>
      </c>
      <c r="C35" s="16">
        <f>D13*'Consumo gas natural'!F3</f>
        <v>0</v>
      </c>
    </row>
    <row r="36" spans="1:3" x14ac:dyDescent="0.25">
      <c r="A36" s="184" t="s">
        <v>2</v>
      </c>
      <c r="B36" s="14" t="s">
        <v>31</v>
      </c>
      <c r="C36" s="15">
        <f>D14*'Consumo eléctrico'!F4</f>
        <v>9.10152240175473</v>
      </c>
    </row>
    <row r="37" spans="1:3" x14ac:dyDescent="0.25">
      <c r="A37" s="185"/>
      <c r="B37" s="14" t="s">
        <v>53</v>
      </c>
      <c r="C37" s="15">
        <f>D14*'Consumo eléctrico'!O4</f>
        <v>2.9606529112487889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D14*'Consumo gas natural'!B4</f>
        <v>1.0991270114286615</v>
      </c>
    </row>
    <row r="40" spans="1:3" x14ac:dyDescent="0.25">
      <c r="A40" s="185"/>
      <c r="B40" s="17" t="s">
        <v>37</v>
      </c>
      <c r="C40" s="16">
        <f>D14*'Consumo gas natural'!D4</f>
        <v>4.6264600594621258E-2</v>
      </c>
    </row>
    <row r="41" spans="1:3" x14ac:dyDescent="0.25">
      <c r="A41" s="186"/>
      <c r="B41" s="23" t="s">
        <v>40</v>
      </c>
      <c r="C41" s="16">
        <f>D14*'Consumo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D15*'Consumo eléctrico'!F5</f>
        <v>0</v>
      </c>
    </row>
    <row r="43" spans="1:3" x14ac:dyDescent="0.25">
      <c r="A43" s="188"/>
      <c r="B43" s="14" t="s">
        <v>53</v>
      </c>
      <c r="C43" s="15">
        <f>D15*'Consumo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D15*'Consumo gas natural'!B5</f>
        <v>0</v>
      </c>
    </row>
    <row r="46" spans="1:3" x14ac:dyDescent="0.25">
      <c r="A46" s="188"/>
      <c r="B46" s="17" t="s">
        <v>37</v>
      </c>
      <c r="C46" s="16">
        <f>D15*'Consumo gas natural'!D5</f>
        <v>0</v>
      </c>
    </row>
    <row r="47" spans="1:3" x14ac:dyDescent="0.25">
      <c r="A47" s="189"/>
      <c r="B47" s="23" t="s">
        <v>40</v>
      </c>
      <c r="C47" s="16">
        <f>D15*'Consumo gas natural'!F5</f>
        <v>0</v>
      </c>
    </row>
    <row r="48" spans="1:3" x14ac:dyDescent="0.25">
      <c r="A48" s="190" t="s">
        <v>4</v>
      </c>
      <c r="B48" s="14" t="s">
        <v>31</v>
      </c>
      <c r="C48" s="15">
        <f>D16*'Consumo eléctrico'!F6</f>
        <v>0</v>
      </c>
    </row>
    <row r="49" spans="1:10" x14ac:dyDescent="0.25">
      <c r="A49" s="191"/>
      <c r="B49" s="14" t="s">
        <v>53</v>
      </c>
      <c r="C49" s="15">
        <f>'Consumo eléctrico'!O6*D16</f>
        <v>0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D16*'Consumo gas natural'!B6</f>
        <v>0</v>
      </c>
    </row>
    <row r="52" spans="1:10" x14ac:dyDescent="0.25">
      <c r="A52" s="191"/>
      <c r="B52" s="17" t="s">
        <v>37</v>
      </c>
      <c r="C52" s="16">
        <f>D16*'Consumo gas natural'!D6</f>
        <v>0</v>
      </c>
    </row>
    <row r="53" spans="1:10" x14ac:dyDescent="0.25">
      <c r="A53" s="192"/>
      <c r="B53" s="23" t="s">
        <v>40</v>
      </c>
      <c r="C53" s="16">
        <f>D16*'Consumo gas natural'!F6</f>
        <v>0</v>
      </c>
    </row>
    <row r="54" spans="1:10" x14ac:dyDescent="0.25">
      <c r="A54" s="193" t="s">
        <v>5</v>
      </c>
      <c r="B54" s="14" t="s">
        <v>31</v>
      </c>
      <c r="C54" s="15">
        <f>D17*'Consumo eléctrico'!F7</f>
        <v>2.7187821789516025</v>
      </c>
    </row>
    <row r="55" spans="1:10" x14ac:dyDescent="0.25">
      <c r="A55" s="194"/>
      <c r="B55" s="14" t="s">
        <v>53</v>
      </c>
      <c r="C55" s="15">
        <f>'Consumo eléctrico'!O7*'Edificio 6 (s Av. 66)'!D17</f>
        <v>3.36219463241255</v>
      </c>
      <c r="D55">
        <f>E55*C55</f>
        <v>17.987741283407143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D17*'Consumo gas natural'!B7</f>
        <v>4.1455603202263926</v>
      </c>
      <c r="D57">
        <f>E57*C57</f>
        <v>3.3164482561811144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6 (s Av. 66)'!D17</f>
        <v>0.75995228934952097</v>
      </c>
    </row>
    <row r="59" spans="1:10" x14ac:dyDescent="0.25">
      <c r="A59" s="195"/>
      <c r="B59" s="23" t="s">
        <v>40</v>
      </c>
      <c r="C59" s="16">
        <f>D17*'Consumo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D18*'Consumo eléctrico'!F8</f>
        <v>8.5012026857200995E-2</v>
      </c>
    </row>
    <row r="61" spans="1:10" x14ac:dyDescent="0.25">
      <c r="A61" s="197"/>
      <c r="B61" s="14" t="s">
        <v>53</v>
      </c>
      <c r="C61" s="15">
        <f>D18*'Consumo eléctrico'!O8</f>
        <v>0.10309101848242642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6 (s Av. 66)'!D18</f>
        <v>8.286327724495246E-2</v>
      </c>
    </row>
    <row r="64" spans="1:10" x14ac:dyDescent="0.25">
      <c r="A64" s="197"/>
      <c r="B64" s="17" t="s">
        <v>37</v>
      </c>
      <c r="C64" s="16">
        <f>D18*'Consumo gas natural'!D8</f>
        <v>1.9567836530283117E-3</v>
      </c>
    </row>
    <row r="65" spans="1:3" x14ac:dyDescent="0.25">
      <c r="A65" s="198"/>
      <c r="B65" s="23" t="s">
        <v>40</v>
      </c>
      <c r="C65" s="16">
        <f>D18*'Consumo gas natural'!F8</f>
        <v>0</v>
      </c>
    </row>
  </sheetData>
  <mergeCells count="15">
    <mergeCell ref="A60:A65"/>
    <mergeCell ref="A24:A29"/>
    <mergeCell ref="A30:A35"/>
    <mergeCell ref="A36:A41"/>
    <mergeCell ref="A42:A47"/>
    <mergeCell ref="A48:A53"/>
    <mergeCell ref="A54:A59"/>
    <mergeCell ref="A1:D1"/>
    <mergeCell ref="A2:A11"/>
    <mergeCell ref="B3:B8"/>
    <mergeCell ref="C3:C8"/>
    <mergeCell ref="D3:D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zoomScale="55" zoomScaleNormal="55" workbookViewId="0">
      <selection activeCell="T54" sqref="T54"/>
    </sheetView>
  </sheetViews>
  <sheetFormatPr baseColWidth="10" defaultRowHeight="15" x14ac:dyDescent="0.25"/>
  <cols>
    <col min="1" max="1" width="11.85546875" customWidth="1"/>
    <col min="2" max="2" width="22.85546875" customWidth="1"/>
    <col min="4" max="4" width="13" customWidth="1"/>
  </cols>
  <sheetData>
    <row r="1" spans="1:9" x14ac:dyDescent="0.25">
      <c r="A1" s="204" t="s">
        <v>121</v>
      </c>
      <c r="B1" s="205"/>
      <c r="C1" s="126"/>
    </row>
    <row r="2" spans="1:9" x14ac:dyDescent="0.25">
      <c r="A2" s="175" t="s">
        <v>23</v>
      </c>
      <c r="B2" s="9" t="s">
        <v>25</v>
      </c>
    </row>
    <row r="3" spans="1:9" x14ac:dyDescent="0.25">
      <c r="A3" s="175"/>
      <c r="B3" s="177"/>
    </row>
    <row r="4" spans="1:9" x14ac:dyDescent="0.25">
      <c r="A4" s="175"/>
      <c r="B4" s="178"/>
    </row>
    <row r="5" spans="1:9" x14ac:dyDescent="0.25">
      <c r="A5" s="175"/>
      <c r="B5" s="178"/>
    </row>
    <row r="6" spans="1:9" x14ac:dyDescent="0.25">
      <c r="A6" s="175"/>
      <c r="B6" s="178"/>
    </row>
    <row r="7" spans="1:9" x14ac:dyDescent="0.25">
      <c r="A7" s="175"/>
      <c r="B7" s="178"/>
    </row>
    <row r="8" spans="1:9" x14ac:dyDescent="0.25">
      <c r="A8" s="175"/>
      <c r="B8" s="179"/>
    </row>
    <row r="9" spans="1:9" ht="15" customHeight="1" x14ac:dyDescent="0.25">
      <c r="A9" s="175"/>
      <c r="B9" s="206" t="s">
        <v>26</v>
      </c>
    </row>
    <row r="10" spans="1:9" x14ac:dyDescent="0.25">
      <c r="A10" s="175"/>
      <c r="B10" s="206"/>
    </row>
    <row r="11" spans="1:9" x14ac:dyDescent="0.25">
      <c r="A11" s="175"/>
      <c r="B11" s="206"/>
    </row>
    <row r="12" spans="1:9" x14ac:dyDescent="0.25">
      <c r="A12" s="60" t="s">
        <v>0</v>
      </c>
      <c r="B12" s="114">
        <f>'Edificio 1 (s calle 15)'!G12+'Edificio 3 (interno)'!G12+'Edificio 3 (s calle 65)'!F12+'Edificio 1 (s calle 65)'!F12+'Edificio 5 (s Av. 66)'!F12+'Edificio 2 (s calle 65)'!E12+'Edificio 4 (s calle 14)'!E12+'Edificio 8 (subsuelo)'!C12+'Edificio 7 (esq. 15 y 66)'!C12+'Edificio 6 (s Av. 66)'!D12</f>
        <v>7349.44</v>
      </c>
      <c r="C12" s="18"/>
      <c r="D12" s="22" t="s">
        <v>31</v>
      </c>
      <c r="E12" s="14" t="s">
        <v>53</v>
      </c>
      <c r="F12" s="14" t="s">
        <v>54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'Edificio 1 (s calle 15)'!G13+'Edificio 3 (interno)'!G13+'Edificio 3 (s calle 65)'!F13+'Edificio 1 (s calle 65)'!F13+'Edificio 5 (s Av. 66)'!F13+'Edificio 2 (s calle 65)'!E13+'Edificio 4 (s calle 14)'!E13+'Edificio 8 (subsuelo)'!C13+'Edificio 7 (esq. 15 y 66)'!C13+'Edificio 6 (s Av. 66)'!D13</f>
        <v>1874.61</v>
      </c>
      <c r="D13" s="24">
        <f>C22+C28+C34+C40+C46+C52+C58</f>
        <v>180.10212098547385</v>
      </c>
      <c r="E13" s="24">
        <f>C23+C29+C35+C41+C47+C53+C59</f>
        <v>120.79363783473372</v>
      </c>
      <c r="F13" s="24">
        <f>C24+C30+C36+C42+C48+C54+C60</f>
        <v>46.258497413670355</v>
      </c>
      <c r="G13" s="24">
        <f>C25+C31+C37+C43+C49+C55+C61</f>
        <v>120.24752567099999</v>
      </c>
      <c r="H13" s="24">
        <f>C26+C32+C38+C44+C50+C56+C62</f>
        <v>35.818411902000001</v>
      </c>
      <c r="I13" s="24">
        <f>C27+C33+C39+C45+C51+C57+C63</f>
        <v>99.779861726999997</v>
      </c>
    </row>
    <row r="14" spans="1:9" x14ac:dyDescent="0.25">
      <c r="A14" s="58" t="s">
        <v>2</v>
      </c>
      <c r="B14" s="116">
        <f>'Edificio 1 (s calle 15)'!G14+'Edificio 3 (interno)'!G14+'Edificio 3 (s calle 65)'!F14+'Edificio 1 (s calle 65)'!F14+'Edificio 5 (s Av. 66)'!F14+'Edificio 2 (s calle 65)'!E14+'Edificio 4 (s calle 14)'!E14+'Edificio 8 (subsuelo)'!C14+'Edificio 7 (esq. 15 y 66)'!C14+'Edificio 6 (s Av. 66)'!D14</f>
        <v>3554.62</v>
      </c>
    </row>
    <row r="15" spans="1:9" x14ac:dyDescent="0.25">
      <c r="A15" s="59" t="s">
        <v>3</v>
      </c>
      <c r="B15" s="117">
        <f>'Edificio 1 (s calle 15)'!G15+'Edificio 3 (interno)'!G15+'Edificio 3 (s calle 65)'!F15+'Edificio 1 (s calle 65)'!F15+'Edificio 5 (s Av. 66)'!F15+'Edificio 2 (s calle 65)'!E15+'Edificio 4 (s calle 14)'!E15+'Edificio 8 (subsuelo)'!C15+'Edificio 7 (esq. 15 y 66)'!C15+'Edificio 6 (s Av. 66)'!D15</f>
        <v>1028.68</v>
      </c>
      <c r="D15" s="202" t="s">
        <v>70</v>
      </c>
      <c r="E15" s="203"/>
    </row>
    <row r="16" spans="1:9" x14ac:dyDescent="0.25">
      <c r="A16" s="63" t="s">
        <v>4</v>
      </c>
      <c r="B16" s="118">
        <f>'Edificio 1 (s calle 15)'!G16+'Edificio 3 (interno)'!G16+'Edificio 3 (s calle 65)'!F16+'Edificio 1 (s calle 65)'!F16+'Edificio 5 (s Av. 66)'!F16+'Edificio 2 (s calle 65)'!E16+'Edificio 4 (s calle 14)'!E16+'Edificio 8 (subsuelo)'!C16+'Edificio 7 (esq. 15 y 66)'!C16+'Edificio 6 (s Av. 66)'!D16</f>
        <v>2859.68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'Edificio 1 (s calle 15)'!G17+'Edificio 3 (interno)'!G17+'Edificio 3 (s calle 65)'!F17+'Edificio 1 (s calle 65)'!F17+'Edificio 5 (s Av. 66)'!F17+'Edificio 2 (s calle 65)'!E17+'Edificio 4 (s calle 14)'!E17+'Edificio 8 (subsuelo)'!C17+'Edificio 7 (esq. 15 y 66)'!C17+'Edificio 6 (s Av. 66)'!D17</f>
        <v>4366.3499999999995</v>
      </c>
      <c r="D17" s="24">
        <f>SUM(D13:F13)</f>
        <v>347.1542562338779</v>
      </c>
      <c r="E17" s="24">
        <f>SUM(G13:I13)</f>
        <v>255.84579929999998</v>
      </c>
    </row>
    <row r="18" spans="1:17" x14ac:dyDescent="0.25">
      <c r="A18" s="62" t="s">
        <v>11</v>
      </c>
      <c r="B18" s="125">
        <f>'Edificio 1 (s calle 15)'!G18+'Edificio 3 (interno)'!G18+'Edificio 3 (s calle 65)'!F18+'Edificio 1 (s calle 65)'!F18+'Edificio 5 (s Av. 66)'!F18+'Edificio 2 (s calle 65)'!E18+'Edificio 4 (s calle 14)'!E18+'Edificio 8 (subsuelo)'!C18+'Edificio 7 (esq. 15 y 66)'!C18+'Edificio 6 (s Av. 66)'!D18</f>
        <v>5447.4900000000007</v>
      </c>
    </row>
    <row r="19" spans="1:17" x14ac:dyDescent="0.25">
      <c r="A19" s="13" t="s">
        <v>10</v>
      </c>
      <c r="B19" s="127">
        <f>SUM(B12:B18)</f>
        <v>26480.87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130</v>
      </c>
      <c r="D21" s="9" t="s">
        <v>44</v>
      </c>
      <c r="E21" s="9" t="s">
        <v>45</v>
      </c>
    </row>
    <row r="22" spans="1:17" x14ac:dyDescent="0.25">
      <c r="A22" s="181" t="s">
        <v>0</v>
      </c>
      <c r="B22" s="14" t="s">
        <v>31</v>
      </c>
      <c r="C22" s="15">
        <f>'Edificio 1 (s calle 15)'!C24+'Edificio 3 (interno)'!C24+'Edificio 3 (s calle 65)'!C24+'Edificio 1 (s calle 65)'!C24+'Edificio 5 (s Av. 66)'!C24+'Edificio 2 (s calle 65)'!C24+'Edificio 4 (s calle 14)'!C24+'Edificio 8 (subsuelo)'!C24+'Edificio 7 (esq. 15 y 66)'!C24+'Edificio 6 (s Av. 66)'!C24</f>
        <v>36.04048250495169</v>
      </c>
      <c r="D22" s="168">
        <f>C22/E$22</f>
        <v>0.13651697918542308</v>
      </c>
      <c r="E22" s="9">
        <v>264</v>
      </c>
      <c r="F22" s="18">
        <f>SUM(C22:C27)</f>
        <v>142.91851506189423</v>
      </c>
    </row>
    <row r="23" spans="1:17" x14ac:dyDescent="0.25">
      <c r="A23" s="182"/>
      <c r="B23" s="14" t="s">
        <v>53</v>
      </c>
      <c r="C23" s="15">
        <f>'Edificio 1 (s calle 15)'!C25+'Edificio 3 (interno)'!C25+'Edificio 3 (s calle 65)'!C25+'Edificio 1 (s calle 65)'!C25+'Edificio 5 (s Av. 66)'!C25+'Edificio 2 (s calle 65)'!C25+'Edificio 4 (s calle 14)'!C25+'Edificio 8 (subsuelo)'!C25+'Edificio 7 (esq. 15 y 66)'!C25+'Edificio 6 (s Av. 66)'!C25</f>
        <v>34.25664220642669</v>
      </c>
      <c r="D23" s="168">
        <f t="shared" ref="D23:D63" si="0">C23/E$22</f>
        <v>0.12976000835767687</v>
      </c>
    </row>
    <row r="24" spans="1:17" x14ac:dyDescent="0.25">
      <c r="A24" s="182"/>
      <c r="B24" s="14" t="s">
        <v>54</v>
      </c>
      <c r="C24" s="15">
        <f>'Edificio 1 (s calle 15)'!C26+'Edificio 3 (interno)'!C26+'Edificio 3 (s calle 65)'!C26+'Edificio 1 (s calle 65)'!C26+'Edificio 5 (s Av. 66)'!C26+'Edificio 2 (s calle 65)'!C26+'Edificio 4 (s calle 14)'!C26+'Edificio 8 (subsuelo)'!C26+'Edificio 7 (esq. 15 y 66)'!C26+'Edificio 6 (s Av. 66)'!C26</f>
        <v>13.800141324598748</v>
      </c>
      <c r="D24" s="168">
        <f t="shared" si="0"/>
        <v>5.2273262593177078E-2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82"/>
      <c r="B25" s="17" t="s">
        <v>38</v>
      </c>
      <c r="C25" s="16">
        <f>'Edificio 1 (s calle 15)'!C27+'Edificio 3 (interno)'!C27+'Edificio 3 (s calle 65)'!C27+'Edificio 1 (s calle 65)'!C27+'Edificio 5 (s Av. 66)'!C27+'Edificio 2 (s calle 65)'!C27+'Edificio 4 (s calle 14)'!C27+'Edificio 8 (subsuelo)'!C27+'Edificio 7 (esq. 15 y 66)'!C27+'Edificio 6 (s Av. 66)'!C27</f>
        <v>44.135700146097108</v>
      </c>
      <c r="D25" s="169">
        <f t="shared" si="0"/>
        <v>0.16718068237157996</v>
      </c>
    </row>
    <row r="26" spans="1:17" x14ac:dyDescent="0.25">
      <c r="A26" s="182"/>
      <c r="B26" s="17" t="s">
        <v>37</v>
      </c>
      <c r="C26" s="16">
        <f>'Edificio 1 (s calle 15)'!C28+'Edificio 3 (interno)'!C28+'Edificio 3 (s calle 65)'!C28+'Edificio 1 (s calle 65)'!C28+'Edificio 5 (s Av. 66)'!C28+'Edificio 2 (s calle 65)'!C28+'Edificio 4 (s calle 14)'!C28+'Edificio 8 (subsuelo)'!C28+'Edificio 7 (esq. 15 y 66)'!C28+'Edificio 6 (s Av. 66)'!C28</f>
        <v>14.685548879820001</v>
      </c>
      <c r="D26" s="169">
        <f t="shared" si="0"/>
        <v>5.5627079090227273E-2</v>
      </c>
    </row>
    <row r="27" spans="1:17" x14ac:dyDescent="0.25">
      <c r="A27" s="183"/>
      <c r="B27" s="23" t="s">
        <v>40</v>
      </c>
      <c r="C27" s="16">
        <f>'Edificio 1 (s calle 15)'!C29+'Edificio 3 (interno)'!C29+'Edificio 3 (s calle 65)'!C29+'Edificio 1 (s calle 65)'!C29+'Edificio 5 (s Av. 66)'!C29+'Edificio 2 (s calle 65)'!C29+'Edificio 4 (s calle 14)'!C29+'Edificio 8 (subsuelo)'!C29+'Edificio 7 (esq. 15 y 66)'!C29+'Edificio 6 (s Av. 66)'!C29</f>
        <v>0</v>
      </c>
      <c r="D27" s="169">
        <f t="shared" si="0"/>
        <v>0</v>
      </c>
    </row>
    <row r="28" spans="1:17" x14ac:dyDescent="0.25">
      <c r="A28" s="171" t="s">
        <v>1</v>
      </c>
      <c r="B28" s="14" t="s">
        <v>31</v>
      </c>
      <c r="C28" s="15">
        <f>'Edificio 1 (s calle 15)'!C30+'Edificio 3 (interno)'!C30+'Edificio 3 (s calle 65)'!C30+'Edificio 1 (s calle 65)'!C30+'Edificio 5 (s Av. 66)'!C30+'Edificio 2 (s calle 65)'!C30+'Edificio 4 (s calle 14)'!C30+'Edificio 8 (subsuelo)'!C30+'Edificio 7 (esq. 15 y 66)'!C30+'Edificio 6 (s Av. 66)'!C30</f>
        <v>16.843387848673043</v>
      </c>
      <c r="D28" s="168">
        <f t="shared" si="0"/>
        <v>6.3800711548003944E-2</v>
      </c>
      <c r="F28" s="18">
        <f>SUM(C28:C33)</f>
        <v>50.059765377527874</v>
      </c>
    </row>
    <row r="29" spans="1:17" x14ac:dyDescent="0.25">
      <c r="A29" s="172"/>
      <c r="B29" s="14" t="s">
        <v>53</v>
      </c>
      <c r="C29" s="15">
        <f>'Edificio 1 (s calle 15)'!C31+'Edificio 3 (interno)'!C31+'Edificio 3 (s calle 65)'!C31+'Edificio 1 (s calle 65)'!C31+'Edificio 5 (s Av. 66)'!C31+'Edificio 2 (s calle 65)'!C31+'Edificio 4 (s calle 14)'!C31+'Edificio 8 (subsuelo)'!C31+'Edificio 7 (esq. 15 y 66)'!C31+'Edificio 6 (s Av. 66)'!C31</f>
        <v>11.905253131233293</v>
      </c>
      <c r="D29" s="168">
        <f t="shared" si="0"/>
        <v>4.509565580012611E-2</v>
      </c>
    </row>
    <row r="30" spans="1:17" x14ac:dyDescent="0.25">
      <c r="A30" s="172"/>
      <c r="B30" s="14" t="s">
        <v>54</v>
      </c>
      <c r="C30" s="15">
        <f>'Edificio 1 (s calle 15)'!C32+'Edificio 3 (interno)'!C32+'Edificio 3 (s calle 65)'!C32+'Edificio 1 (s calle 65)'!C32+'Edificio 5 (s Av. 66)'!C32+'Edificio 2 (s calle 65)'!C32+'Edificio 4 (s calle 14)'!C32+'Edificio 8 (subsuelo)'!C32+'Edificio 7 (esq. 15 y 66)'!C32+'Edificio 6 (s Av. 66)'!C32</f>
        <v>0</v>
      </c>
      <c r="D30" s="168">
        <f t="shared" si="0"/>
        <v>0</v>
      </c>
    </row>
    <row r="31" spans="1:17" x14ac:dyDescent="0.25">
      <c r="A31" s="172"/>
      <c r="B31" s="17" t="s">
        <v>38</v>
      </c>
      <c r="C31" s="16">
        <f>'Edificio 1 (s calle 15)'!C33+'Edificio 3 (interno)'!C33+'Edificio 3 (s calle 65)'!C33+'Edificio 1 (s calle 65)'!C33+'Edificio 5 (s Av. 66)'!C33+'Edificio 2 (s calle 65)'!C33+'Edificio 4 (s calle 14)'!C33+'Edificio 8 (subsuelo)'!C33+'Edificio 7 (esq. 15 y 66)'!C33+'Edificio 6 (s Av. 66)'!C33</f>
        <v>13.789257898201541</v>
      </c>
      <c r="D31" s="169">
        <f t="shared" si="0"/>
        <v>5.2232037493187652E-2</v>
      </c>
    </row>
    <row r="32" spans="1:17" x14ac:dyDescent="0.25">
      <c r="A32" s="172"/>
      <c r="B32" s="17" t="s">
        <v>37</v>
      </c>
      <c r="C32" s="16">
        <f>'Edificio 1 (s calle 15)'!C34+'Edificio 3 (interno)'!C34+'Edificio 3 (s calle 65)'!C34+'Edificio 1 (s calle 65)'!C34+'Edificio 5 (s Av. 66)'!C34+'Edificio 2 (s calle 65)'!C34+'Edificio 4 (s calle 14)'!C34+'Edificio 8 (subsuelo)'!C34+'Edificio 7 (esq. 15 y 66)'!C34+'Edificio 6 (s Av. 66)'!C34</f>
        <v>7.5218664994199997</v>
      </c>
      <c r="D32" s="169">
        <f t="shared" si="0"/>
        <v>2.8491918558409091E-2</v>
      </c>
    </row>
    <row r="33" spans="1:6" x14ac:dyDescent="0.25">
      <c r="A33" s="173"/>
      <c r="B33" s="23" t="s">
        <v>40</v>
      </c>
      <c r="C33" s="16">
        <f>'Edificio 1 (s calle 15)'!C35+'Edificio 3 (interno)'!C35+'Edificio 3 (s calle 65)'!C35+'Edificio 1 (s calle 65)'!C35+'Edificio 5 (s Av. 66)'!C35+'Edificio 2 (s calle 65)'!C35+'Edificio 4 (s calle 14)'!C35+'Edificio 8 (subsuelo)'!C35+'Edificio 7 (esq. 15 y 66)'!C35+'Edificio 6 (s Av. 66)'!C35</f>
        <v>0</v>
      </c>
      <c r="D33" s="169">
        <f t="shared" si="0"/>
        <v>0</v>
      </c>
    </row>
    <row r="34" spans="1:6" x14ac:dyDescent="0.25">
      <c r="A34" s="184" t="s">
        <v>2</v>
      </c>
      <c r="B34" s="14" t="s">
        <v>31</v>
      </c>
      <c r="C34" s="15">
        <f>'Edificio 1 (s calle 15)'!C36+'Edificio 3 (interno)'!C36+'Edificio 3 (s calle 65)'!C36+'Edificio 1 (s calle 65)'!C36+'Edificio 5 (s Av. 66)'!C36+'Edificio 2 (s calle 65)'!C36+'Edificio 4 (s calle 14)'!C36+'Edificio 8 (subsuelo)'!C36+'Edificio 7 (esq. 15 y 66)'!C36+'Edificio 6 (s Av. 66)'!C36</f>
        <v>70.464690958389554</v>
      </c>
      <c r="D34" s="168">
        <f t="shared" si="0"/>
        <v>0.26691170817571802</v>
      </c>
      <c r="F34" s="18">
        <f>SUM(C34:C39)</f>
        <v>102.25400549526009</v>
      </c>
    </row>
    <row r="35" spans="1:6" x14ac:dyDescent="0.25">
      <c r="A35" s="185"/>
      <c r="B35" s="14" t="s">
        <v>53</v>
      </c>
      <c r="C35" s="15">
        <f>'Edificio 1 (s calle 15)'!C37+'Edificio 3 (interno)'!C37+'Edificio 3 (s calle 65)'!C37+'Edificio 1 (s calle 65)'!C37+'Edificio 5 (s Av. 66)'!C37+'Edificio 2 (s calle 65)'!C37+'Edificio 4 (s calle 14)'!C37+'Edificio 8 (subsuelo)'!C37+'Edificio 7 (esq. 15 y 66)'!C37+'Edificio 6 (s Av. 66)'!C37</f>
        <v>22.921604014948208</v>
      </c>
      <c r="D35" s="168">
        <f t="shared" si="0"/>
        <v>8.6824257632379581E-2</v>
      </c>
      <c r="F35" s="18"/>
    </row>
    <row r="36" spans="1:6" x14ac:dyDescent="0.25">
      <c r="A36" s="185"/>
      <c r="B36" s="14" t="s">
        <v>54</v>
      </c>
      <c r="C36" s="15">
        <f>'Edificio 1 (s calle 15)'!C38+'Edificio 3 (interno)'!C38+'Edificio 3 (s calle 65)'!C38+'Edificio 1 (s calle 65)'!C38+'Edificio 5 (s Av. 66)'!C38+'Edificio 2 (s calle 65)'!C38+'Edificio 4 (s calle 14)'!C38+'Edificio 8 (subsuelo)'!C38+'Edificio 7 (esq. 15 y 66)'!C38+'Edificio 6 (s Av. 66)'!C38</f>
        <v>0</v>
      </c>
      <c r="D36" s="168">
        <f t="shared" si="0"/>
        <v>0</v>
      </c>
    </row>
    <row r="37" spans="1:6" x14ac:dyDescent="0.25">
      <c r="A37" s="185"/>
      <c r="B37" s="17" t="s">
        <v>38</v>
      </c>
      <c r="C37" s="16">
        <f>'Edificio 1 (s calle 15)'!C39+'Edificio 3 (interno)'!C39+'Edificio 3 (s calle 65)'!C39+'Edificio 1 (s calle 65)'!C39+'Edificio 5 (s Av. 66)'!C39+'Edificio 2 (s calle 65)'!C39+'Edificio 4 (s calle 14)'!C39+'Edificio 8 (subsuelo)'!C39+'Edificio 7 (esq. 15 y 66)'!C39+'Edificio 6 (s Av. 66)'!C39</f>
        <v>8.509526402902333</v>
      </c>
      <c r="D37" s="169">
        <f t="shared" si="0"/>
        <v>3.2233054556448232E-2</v>
      </c>
    </row>
    <row r="38" spans="1:6" x14ac:dyDescent="0.25">
      <c r="A38" s="185"/>
      <c r="B38" s="17" t="s">
        <v>37</v>
      </c>
      <c r="C38" s="16">
        <f>'Edificio 1 (s calle 15)'!C40+'Edificio 3 (interno)'!C40+'Edificio 3 (s calle 65)'!C40+'Edificio 1 (s calle 65)'!C40+'Edificio 5 (s Av. 66)'!C40+'Edificio 2 (s calle 65)'!C40+'Edificio 4 (s calle 14)'!C40+'Edificio 8 (subsuelo)'!C40+'Edificio 7 (esq. 15 y 66)'!C40+'Edificio 6 (s Av. 66)'!C40</f>
        <v>0.35818411902000002</v>
      </c>
      <c r="D38" s="169">
        <f t="shared" si="0"/>
        <v>1.3567580265909092E-3</v>
      </c>
    </row>
    <row r="39" spans="1:6" x14ac:dyDescent="0.25">
      <c r="A39" s="186"/>
      <c r="B39" s="23" t="s">
        <v>40</v>
      </c>
      <c r="C39" s="16">
        <f>'Edificio 1 (s calle 15)'!C41+'Edificio 3 (interno)'!C41+'Edificio 3 (s calle 65)'!C41+'Edificio 1 (s calle 65)'!C41+'Edificio 5 (s Av. 66)'!C41+'Edificio 2 (s calle 65)'!C41+'Edificio 4 (s calle 14)'!C41+'Edificio 8 (subsuelo)'!C41+'Edificio 7 (esq. 15 y 66)'!C41+'Edificio 6 (s Av. 66)'!C41</f>
        <v>0</v>
      </c>
      <c r="D39" s="169">
        <f t="shared" si="0"/>
        <v>0</v>
      </c>
    </row>
    <row r="40" spans="1:6" x14ac:dyDescent="0.25">
      <c r="A40" s="187" t="s">
        <v>32</v>
      </c>
      <c r="B40" s="14" t="s">
        <v>31</v>
      </c>
      <c r="C40" s="15">
        <f>'Edificio 1 (s calle 15)'!C42+'Edificio 3 (interno)'!C42+'Edificio 3 (s calle 65)'!C42+'Edificio 1 (s calle 65)'!C42+'Edificio 5 (s Av. 66)'!C42+'Edificio 2 (s calle 65)'!C42+'Edificio 4 (s calle 14)'!C42+'Edificio 8 (subsuelo)'!C42+'Edificio 7 (esq. 15 y 66)'!C42+'Edificio 6 (s Av. 66)'!C42</f>
        <v>3.2057697544016759</v>
      </c>
      <c r="D40" s="168">
        <f>C40/E$22</f>
        <v>1.21430672515215E-2</v>
      </c>
      <c r="F40" s="18">
        <f>SUM(C40:C45)</f>
        <v>9.6668792259923393</v>
      </c>
    </row>
    <row r="41" spans="1:6" x14ac:dyDescent="0.25">
      <c r="A41" s="188"/>
      <c r="B41" s="14" t="s">
        <v>53</v>
      </c>
      <c r="C41" s="15">
        <f>'Edificio 1 (s calle 15)'!C43+'Edificio 3 (interno)'!C43+'Edificio 3 (s calle 65)'!C43+'Edificio 1 (s calle 65)'!C43+'Edificio 5 (s Av. 66)'!C43+'Edificio 2 (s calle 65)'!C43+'Edificio 4 (s calle 14)'!C43+'Edificio 8 (subsuelo)'!C43+'Edificio 7 (esq. 15 y 66)'!C43+'Edificio 6 (s Av. 66)'!C43</f>
        <v>2.5551715122826915</v>
      </c>
      <c r="D41" s="168">
        <f t="shared" si="0"/>
        <v>9.6786799707677708E-3</v>
      </c>
    </row>
    <row r="42" spans="1:6" x14ac:dyDescent="0.25">
      <c r="A42" s="188"/>
      <c r="B42" s="14" t="s">
        <v>54</v>
      </c>
      <c r="C42" s="15">
        <f>'Edificio 1 (s calle 15)'!C44+'Edificio 3 (interno)'!C44+'Edificio 3 (s calle 65)'!C44+'Edificio 1 (s calle 65)'!C44+'Edificio 5 (s Av. 66)'!C44+'Edificio 2 (s calle 65)'!C44+'Edificio 4 (s calle 14)'!C44+'Edificio 8 (subsuelo)'!C44+'Edificio 7 (esq. 15 y 66)'!C44+'Edificio 6 (s Av. 66)'!C44</f>
        <v>0.32309954954367509</v>
      </c>
      <c r="D42" s="168">
        <f t="shared" si="0"/>
        <v>1.2238619300896784E-3</v>
      </c>
    </row>
    <row r="43" spans="1:6" x14ac:dyDescent="0.25">
      <c r="A43" s="188"/>
      <c r="B43" s="17" t="s">
        <v>38</v>
      </c>
      <c r="C43" s="16">
        <f>'Edificio 1 (s calle 15)'!C45+'Edificio 3 (interno)'!C45+'Edificio 3 (s calle 65)'!C45+'Edificio 1 (s calle 65)'!C45+'Edificio 5 (s Av. 66)'!C45+'Edificio 2 (s calle 65)'!C45+'Edificio 4 (s calle 14)'!C45+'Edificio 8 (subsuelo)'!C45+'Edificio 7 (esq. 15 y 66)'!C45+'Edificio 6 (s Av. 66)'!C45</f>
        <v>3.4037463502542966</v>
      </c>
      <c r="D43" s="169">
        <f t="shared" si="0"/>
        <v>1.2892978599448093E-2</v>
      </c>
    </row>
    <row r="44" spans="1:6" x14ac:dyDescent="0.25">
      <c r="A44" s="188"/>
      <c r="B44" s="17" t="s">
        <v>37</v>
      </c>
      <c r="C44" s="16">
        <f>'Edificio 1 (s calle 15)'!C46+'Edificio 3 (interno)'!C46+'Edificio 3 (s calle 65)'!C46+'Edificio 1 (s calle 65)'!C46+'Edificio 5 (s Av. 66)'!C46+'Edificio 2 (s calle 65)'!C46+'Edificio 4 (s calle 14)'!C46+'Edificio 8 (subsuelo)'!C46+'Edificio 7 (esq. 15 y 66)'!C46+'Edificio 6 (s Av. 66)'!C46</f>
        <v>0.17909205951000001</v>
      </c>
      <c r="D44" s="169">
        <f t="shared" si="0"/>
        <v>6.7837901329545459E-4</v>
      </c>
    </row>
    <row r="45" spans="1:6" x14ac:dyDescent="0.25">
      <c r="A45" s="189"/>
      <c r="B45" s="23" t="s">
        <v>40</v>
      </c>
      <c r="C45" s="16">
        <f>'Edificio 1 (s calle 15)'!C47+'Edificio 3 (interno)'!C47+'Edificio 3 (s calle 65)'!C47+'Edificio 1 (s calle 65)'!C47+'Edificio 5 (s Av. 66)'!C47+'Edificio 2 (s calle 65)'!C47+'Edificio 4 (s calle 14)'!C47+'Edificio 8 (subsuelo)'!C47+'Edificio 7 (esq. 15 y 66)'!C47+'Edificio 6 (s Av. 66)'!C47</f>
        <v>0</v>
      </c>
      <c r="D45" s="169">
        <f t="shared" si="0"/>
        <v>0</v>
      </c>
    </row>
    <row r="46" spans="1:6" x14ac:dyDescent="0.25">
      <c r="A46" s="190" t="s">
        <v>4</v>
      </c>
      <c r="B46" s="14" t="s">
        <v>31</v>
      </c>
      <c r="C46" s="15">
        <f>'Edificio 1 (s calle 15)'!C48+'Edificio 3 (interno)'!C48+'Edificio 3 (s calle 65)'!C48+'Edificio 1 (s calle 65)'!C48+'Edificio 5 (s Av. 66)'!C48+'Edificio 2 (s calle 65)'!C48+'Edificio 4 (s calle 14)'!C48+'Edificio 8 (subsuelo)'!C48+'Edificio 7 (esq. 15 y 66)'!C48+'Edificio 6 (s Av. 66)'!C48</f>
        <v>19.859851725514389</v>
      </c>
      <c r="D46" s="168">
        <f t="shared" si="0"/>
        <v>7.5226711081493897E-2</v>
      </c>
      <c r="F46" s="18">
        <f>SUM(C46:C51)</f>
        <v>142.74150161102443</v>
      </c>
    </row>
    <row r="47" spans="1:6" x14ac:dyDescent="0.25">
      <c r="A47" s="191"/>
      <c r="B47" s="14" t="s">
        <v>53</v>
      </c>
      <c r="C47" s="15">
        <f>'Edificio 1 (s calle 15)'!C49+'Edificio 3 (interno)'!C49+'Edificio 3 (s calle 65)'!C49+'Edificio 1 (s calle 65)'!C49+'Edificio 5 (s Av. 66)'!C49+'Edificio 2 (s calle 65)'!C49+'Edificio 4 (s calle 14)'!C49+'Edificio 8 (subsuelo)'!C49+'Edificio 7 (esq. 15 y 66)'!C49+'Edificio 6 (s Av. 66)'!C49</f>
        <v>5.3099527412171801</v>
      </c>
      <c r="D47" s="168">
        <f t="shared" si="0"/>
        <v>2.0113457353095381E-2</v>
      </c>
    </row>
    <row r="48" spans="1:6" x14ac:dyDescent="0.25">
      <c r="A48" s="191"/>
      <c r="B48" s="14" t="s">
        <v>54</v>
      </c>
      <c r="C48" s="15">
        <f>'Edificio 1 (s calle 15)'!C50+'Edificio 3 (interno)'!C50+'Edificio 3 (s calle 65)'!C50+'Edificio 1 (s calle 65)'!C50+'Edificio 5 (s Av. 66)'!C50+'Edificio 2 (s calle 65)'!C50+'Edificio 4 (s calle 14)'!C50+'Edificio 8 (subsuelo)'!C50+'Edificio 7 (esq. 15 y 66)'!C50+'Edificio 6 (s Av. 66)'!C50</f>
        <v>0.6982899085694807</v>
      </c>
      <c r="D48" s="168">
        <f t="shared" si="0"/>
        <v>2.6450375324601543E-3</v>
      </c>
    </row>
    <row r="49" spans="1:6" x14ac:dyDescent="0.25">
      <c r="A49" s="191"/>
      <c r="B49" s="17" t="s">
        <v>38</v>
      </c>
      <c r="C49" s="16">
        <f>'Edificio 1 (s calle 15)'!C51+'Edificio 3 (interno)'!C51+'Edificio 3 (s calle 65)'!C51+'Edificio 1 (s calle 65)'!C51+'Edificio 5 (s Av. 66)'!C51+'Edificio 2 (s calle 65)'!C51+'Edificio 4 (s calle 14)'!C51+'Edificio 8 (subsuelo)'!C51+'Edificio 7 (esq. 15 y 66)'!C51+'Edificio 6 (s Av. 66)'!C51</f>
        <v>11.720783723423393</v>
      </c>
      <c r="D49" s="169">
        <f t="shared" si="0"/>
        <v>4.4396908043270428E-2</v>
      </c>
    </row>
    <row r="50" spans="1:6" x14ac:dyDescent="0.25">
      <c r="A50" s="191"/>
      <c r="B50" s="17" t="s">
        <v>37</v>
      </c>
      <c r="C50" s="16">
        <f>'Edificio 1 (s calle 15)'!C52+'Edificio 3 (interno)'!C52+'Edificio 3 (s calle 65)'!C52+'Edificio 1 (s calle 65)'!C52+'Edificio 5 (s Av. 66)'!C52+'Edificio 2 (s calle 65)'!C52+'Edificio 4 (s calle 14)'!C52+'Edificio 8 (subsuelo)'!C52+'Edificio 7 (esq. 15 y 66)'!C52+'Edificio 6 (s Av. 66)'!C52</f>
        <v>5.3727617853000007</v>
      </c>
      <c r="D50" s="169">
        <f t="shared" si="0"/>
        <v>2.0351370398863641E-2</v>
      </c>
    </row>
    <row r="51" spans="1:6" x14ac:dyDescent="0.25">
      <c r="A51" s="192"/>
      <c r="B51" s="23" t="s">
        <v>40</v>
      </c>
      <c r="C51" s="16">
        <f>'Edificio 1 (s calle 15)'!C53+'Edificio 3 (interno)'!C53+'Edificio 3 (s calle 65)'!C53+'Edificio 1 (s calle 65)'!C53+'Edificio 5 (s Av. 66)'!C53+'Edificio 2 (s calle 65)'!C53+'Edificio 4 (s calle 14)'!C53+'Edificio 8 (subsuelo)'!C53+'Edificio 7 (esq. 15 y 66)'!C53+'Edificio 6 (s Av. 66)'!C53</f>
        <v>99.779861726999997</v>
      </c>
      <c r="D51" s="169">
        <f t="shared" si="0"/>
        <v>0.37795402169318182</v>
      </c>
    </row>
    <row r="52" spans="1:6" x14ac:dyDescent="0.25">
      <c r="A52" s="193" t="s">
        <v>5</v>
      </c>
      <c r="B52" s="14" t="s">
        <v>31</v>
      </c>
      <c r="C52" s="15">
        <f>'Edificio 1 (s calle 15)'!C54+'Edificio 3 (interno)'!C54+'Edificio 3 (s calle 65)'!C54+'Edificio 1 (s calle 65)'!C54+'Edificio 5 (s Av. 66)'!C54+'Edificio 2 (s calle 65)'!C54+'Edificio 4 (s calle 14)'!C54+'Edificio 8 (subsuelo)'!C54+'Edificio 7 (esq. 15 y 66)'!C54+'Edificio 6 (s Av. 66)'!C54</f>
        <v>15.816985842507405</v>
      </c>
      <c r="D52" s="168">
        <f t="shared" si="0"/>
        <v>5.99128251610129E-2</v>
      </c>
      <c r="F52" s="18">
        <f>SUM(C52:C57)</f>
        <v>87.196672765748787</v>
      </c>
    </row>
    <row r="53" spans="1:6" x14ac:dyDescent="0.25">
      <c r="A53" s="194"/>
      <c r="B53" s="14" t="s">
        <v>53</v>
      </c>
      <c r="C53" s="15">
        <f>'Edificio 1 (s calle 15)'!C55+'Edificio 3 (interno)'!C55+'Edificio 3 (s calle 65)'!C55+'Edificio 1 (s calle 65)'!C55+'Edificio 5 (s Av. 66)'!C55+'Edificio 2 (s calle 65)'!C55+'Edificio 4 (s calle 14)'!C55+'Edificio 8 (subsuelo)'!C55+'Edificio 7 (esq. 15 y 66)'!C55+'Edificio 6 (s Av. 66)'!C55</f>
        <v>21.882106667570461</v>
      </c>
      <c r="D53" s="168">
        <f t="shared" si="0"/>
        <v>8.288676768019114E-2</v>
      </c>
    </row>
    <row r="54" spans="1:6" x14ac:dyDescent="0.25">
      <c r="A54" s="194"/>
      <c r="B54" s="14" t="s">
        <v>54</v>
      </c>
      <c r="C54" s="15">
        <f>'Edificio 1 (s calle 15)'!C56+'Edificio 3 (interno)'!C56+'Edificio 3 (s calle 65)'!C56+'Edificio 1 (s calle 65)'!C56+'Edificio 5 (s Av. 66)'!C56+'Edificio 2 (s calle 65)'!C56+'Edificio 4 (s calle 14)'!C56+'Edificio 8 (subsuelo)'!C56+'Edificio 7 (esq. 15 y 66)'!C56+'Edificio 6 (s Av. 66)'!C56</f>
        <v>19.623172386942574</v>
      </c>
      <c r="D54" s="168">
        <f t="shared" si="0"/>
        <v>7.4330198435388545E-2</v>
      </c>
    </row>
    <row r="55" spans="1:6" x14ac:dyDescent="0.25">
      <c r="A55" s="194"/>
      <c r="B55" s="17" t="s">
        <v>38</v>
      </c>
      <c r="C55" s="16">
        <f>'Edificio 1 (s calle 15)'!C57+'Edificio 3 (interno)'!C57+'Edificio 3 (s calle 65)'!C57+'Edificio 1 (s calle 65)'!C57+'Edificio 5 (s Av. 66)'!C57+'Edificio 2 (s calle 65)'!C57+'Edificio 4 (s calle 14)'!C57+'Edificio 8 (subsuelo)'!C57+'Edificio 7 (esq. 15 y 66)'!C57+'Edificio 6 (s Av. 66)'!C57</f>
        <v>22.710725488328336</v>
      </c>
      <c r="D55" s="169">
        <f t="shared" si="0"/>
        <v>8.6025475334577037E-2</v>
      </c>
    </row>
    <row r="56" spans="1:6" x14ac:dyDescent="0.25">
      <c r="A56" s="194"/>
      <c r="B56" s="17" t="s">
        <v>37</v>
      </c>
      <c r="C56" s="16">
        <f>'Edificio 1 (s calle 15)'!C58+'Edificio 3 (interno)'!C58+'Edificio 3 (s calle 65)'!C58+'Edificio 1 (s calle 65)'!C58+'Edificio 5 (s Av. 66)'!C58+'Edificio 2 (s calle 65)'!C58+'Edificio 4 (s calle 14)'!C58+'Edificio 8 (subsuelo)'!C58+'Edificio 7 (esq. 15 y 66)'!C58+'Edificio 6 (s Av. 66)'!C58</f>
        <v>7.1636823804000027</v>
      </c>
      <c r="D56" s="169">
        <f t="shared" si="0"/>
        <v>2.7135160531818192E-2</v>
      </c>
    </row>
    <row r="57" spans="1:6" x14ac:dyDescent="0.25">
      <c r="A57" s="195"/>
      <c r="B57" s="23" t="s">
        <v>40</v>
      </c>
      <c r="C57" s="16">
        <f>'Edificio 1 (s calle 15)'!C59+'Edificio 3 (interno)'!C59+'Edificio 3 (s calle 65)'!C59+'Edificio 1 (s calle 65)'!C59+'Edificio 5 (s Av. 66)'!C59+'Edificio 2 (s calle 65)'!C59+'Edificio 4 (s calle 14)'!C59+'Edificio 8 (subsuelo)'!C59+'Edificio 7 (esq. 15 y 66)'!C59+'Edificio 6 (s Av. 66)'!C59</f>
        <v>0</v>
      </c>
      <c r="D57" s="169">
        <f t="shared" si="0"/>
        <v>0</v>
      </c>
    </row>
    <row r="58" spans="1:6" x14ac:dyDescent="0.25">
      <c r="A58" s="196" t="s">
        <v>11</v>
      </c>
      <c r="B58" s="14" t="s">
        <v>31</v>
      </c>
      <c r="C58" s="15">
        <f>'Edificio 1 (s calle 15)'!C60+'Edificio 3 (interno)'!C60+'Edificio 3 (s calle 65)'!C60+'Edificio 1 (s calle 65)'!C60+'Edificio 5 (s Av. 66)'!C60+'Edificio 2 (s calle 65)'!C60+'Edificio 4 (s calle 14)'!C60+'Edificio 8 (subsuelo)'!C60+'Edificio 7 (esq. 15 y 66)'!C60+'Edificio 6 (s Av. 66)'!C60</f>
        <v>17.870952351036127</v>
      </c>
      <c r="D58" s="168">
        <f t="shared" si="0"/>
        <v>6.7693001329682298E-2</v>
      </c>
      <c r="F58" s="18">
        <f>SUM(C58:C63)</f>
        <v>68.162715996430194</v>
      </c>
    </row>
    <row r="59" spans="1:6" x14ac:dyDescent="0.25">
      <c r="A59" s="197"/>
      <c r="B59" s="14" t="s">
        <v>53</v>
      </c>
      <c r="C59" s="15">
        <f>'Edificio 1 (s calle 15)'!C61+'Edificio 3 (interno)'!C61+'Edificio 3 (s calle 65)'!C61+'Edificio 1 (s calle 65)'!C61+'Edificio 5 (s Av. 66)'!C61+'Edificio 2 (s calle 65)'!C61+'Edificio 4 (s calle 14)'!C61+'Edificio 8 (subsuelo)'!C61+'Edificio 7 (esq. 15 y 66)'!C61+'Edificio 6 (s Av. 66)'!C61</f>
        <v>21.962907561055204</v>
      </c>
      <c r="D59" s="168">
        <f t="shared" si="0"/>
        <v>8.3192831670663644E-2</v>
      </c>
    </row>
    <row r="60" spans="1:6" x14ac:dyDescent="0.25">
      <c r="A60" s="197"/>
      <c r="B60" s="14" t="s">
        <v>54</v>
      </c>
      <c r="C60" s="15">
        <f>'Edificio 1 (s calle 15)'!C62+'Edificio 3 (interno)'!C62+'Edificio 3 (s calle 65)'!C62+'Edificio 1 (s calle 65)'!C62+'Edificio 5 (s Av. 66)'!C62+'Edificio 2 (s calle 65)'!C62+'Edificio 4 (s calle 14)'!C62+'Edificio 8 (subsuelo)'!C62+'Edificio 7 (esq. 15 y 66)'!C62+'Edificio 6 (s Av. 66)'!C62</f>
        <v>11.813794244015885</v>
      </c>
      <c r="D60" s="168">
        <f t="shared" si="0"/>
        <v>4.474922062127229E-2</v>
      </c>
    </row>
    <row r="61" spans="1:6" x14ac:dyDescent="0.25">
      <c r="A61" s="197"/>
      <c r="B61" s="17" t="s">
        <v>38</v>
      </c>
      <c r="C61" s="16">
        <f>'Edificio 1 (s calle 15)'!C63+'Edificio 3 (interno)'!C63+'Edificio 3 (s calle 65)'!C63+'Edificio 1 (s calle 65)'!C63+'Edificio 5 (s Av. 66)'!C63+'Edificio 2 (s calle 65)'!C63+'Edificio 4 (s calle 14)'!C63+'Edificio 8 (subsuelo)'!C63+'Edificio 7 (esq. 15 y 66)'!C63+'Edificio 6 (s Av. 66)'!C63</f>
        <v>15.977785661792984</v>
      </c>
      <c r="D61" s="169">
        <f t="shared" si="0"/>
        <v>6.0521915385579488E-2</v>
      </c>
    </row>
    <row r="62" spans="1:6" x14ac:dyDescent="0.25">
      <c r="A62" s="197"/>
      <c r="B62" s="17" t="s">
        <v>37</v>
      </c>
      <c r="C62" s="16">
        <f>'Edificio 1 (s calle 15)'!C64+'Edificio 3 (interno)'!C64+'Edificio 3 (s calle 65)'!C64+'Edificio 1 (s calle 65)'!C64+'Edificio 5 (s Av. 66)'!C64+'Edificio 2 (s calle 65)'!C64+'Edificio 4 (s calle 14)'!C64+'Edificio 8 (subsuelo)'!C64+'Edificio 7 (esq. 15 y 66)'!C64+'Edificio 6 (s Av. 66)'!C64</f>
        <v>0.53727617852999998</v>
      </c>
      <c r="D62" s="169">
        <f t="shared" si="0"/>
        <v>2.0351370398863635E-3</v>
      </c>
    </row>
    <row r="63" spans="1:6" x14ac:dyDescent="0.25">
      <c r="A63" s="198"/>
      <c r="B63" s="23" t="s">
        <v>40</v>
      </c>
      <c r="C63" s="16">
        <f>'Edificio 1 (s calle 15)'!C65+'Edificio 3 (interno)'!C65+'Edificio 3 (s calle 65)'!C65+'Edificio 1 (s calle 65)'!C65+'Edificio 5 (s Av. 66)'!C65+'Edificio 2 (s calle 65)'!C65+'Edificio 4 (s calle 14)'!C65+'Edificio 8 (subsuelo)'!C65+'Edificio 7 (esq. 15 y 66)'!C65+'Edificio 6 (s Av. 66)'!C65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K26" sqref="K26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90</v>
      </c>
      <c r="I1" s="26" t="s">
        <v>91</v>
      </c>
      <c r="K1" s="26" t="s">
        <v>92</v>
      </c>
      <c r="L1" s="26" t="s">
        <v>93</v>
      </c>
      <c r="N1" s="26" t="s">
        <v>94</v>
      </c>
      <c r="O1" s="26" t="s">
        <v>95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89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E38" sqref="E38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347.1542562338779</v>
      </c>
    </row>
    <row r="3" spans="1:3" x14ac:dyDescent="0.25">
      <c r="A3" s="66" t="s">
        <v>35</v>
      </c>
      <c r="B3" s="66">
        <v>255.84579929999998</v>
      </c>
    </row>
    <row r="4" spans="1:3" x14ac:dyDescent="0.25">
      <c r="A4" s="17" t="s">
        <v>55</v>
      </c>
      <c r="B4" s="29">
        <f>B$3*C4</f>
        <v>120.24752567099999</v>
      </c>
      <c r="C4" s="9">
        <v>0.47</v>
      </c>
    </row>
    <row r="5" spans="1:3" x14ac:dyDescent="0.25">
      <c r="A5" s="17" t="s">
        <v>37</v>
      </c>
      <c r="B5" s="29">
        <f t="shared" ref="B5:B6" si="0">B$3*C5</f>
        <v>35.818411902000001</v>
      </c>
      <c r="C5" s="9">
        <v>0.14000000000000001</v>
      </c>
    </row>
    <row r="6" spans="1:3" x14ac:dyDescent="0.25">
      <c r="A6" s="17" t="s">
        <v>42</v>
      </c>
      <c r="B6" s="29">
        <f t="shared" si="0"/>
        <v>99.779861726999997</v>
      </c>
      <c r="C6" s="9">
        <v>0.39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M32" sqref="M32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56</v>
      </c>
      <c r="B1" s="69" t="s">
        <v>58</v>
      </c>
      <c r="C1" s="68" t="s">
        <v>49</v>
      </c>
      <c r="D1" s="69" t="s">
        <v>50</v>
      </c>
      <c r="E1" s="68" t="s">
        <v>52</v>
      </c>
      <c r="F1" s="102" t="s">
        <v>51</v>
      </c>
      <c r="G1" s="164" t="s">
        <v>97</v>
      </c>
      <c r="H1" s="152" t="s">
        <v>96</v>
      </c>
      <c r="I1" s="111" t="s">
        <v>77</v>
      </c>
      <c r="J1" s="111" t="s">
        <v>78</v>
      </c>
      <c r="K1" s="64" t="s">
        <v>98</v>
      </c>
      <c r="L1" s="111" t="s">
        <v>74</v>
      </c>
      <c r="M1" s="111" t="s">
        <v>75</v>
      </c>
      <c r="N1" s="111" t="s">
        <v>76</v>
      </c>
      <c r="O1" s="64" t="s">
        <v>99</v>
      </c>
      <c r="P1" s="26" t="s">
        <v>100</v>
      </c>
      <c r="Q1" s="26" t="s">
        <v>101</v>
      </c>
      <c r="R1" s="26" t="s">
        <v>102</v>
      </c>
      <c r="S1" s="26" t="s">
        <v>103</v>
      </c>
      <c r="T1" s="26" t="s">
        <v>104</v>
      </c>
      <c r="U1" s="26" t="s">
        <v>105</v>
      </c>
      <c r="V1" s="26" t="s">
        <v>106</v>
      </c>
      <c r="W1" s="26" t="s">
        <v>107</v>
      </c>
      <c r="X1" s="26" t="s">
        <v>108</v>
      </c>
      <c r="Y1" s="26" t="s">
        <v>109</v>
      </c>
      <c r="Z1" s="26" t="s">
        <v>88</v>
      </c>
      <c r="AA1" s="26" t="s">
        <v>71</v>
      </c>
      <c r="AB1" s="26" t="s">
        <v>72</v>
      </c>
      <c r="AC1" s="26" t="s">
        <v>73</v>
      </c>
      <c r="AD1" s="162" t="s">
        <v>70</v>
      </c>
    </row>
    <row r="2" spans="1:30" ht="15" customHeight="1" x14ac:dyDescent="0.25">
      <c r="A2" s="94">
        <f>'Valores teóricos'!O2</f>
        <v>0.36704040186950204</v>
      </c>
      <c r="B2" s="70">
        <f>L2/(G2+H2)</f>
        <v>7.7670878759145967E-3</v>
      </c>
      <c r="C2" s="78">
        <v>0.41</v>
      </c>
      <c r="D2" s="70">
        <f>M2/I2</f>
        <v>1.9981861039507771E-3</v>
      </c>
      <c r="E2" s="78">
        <v>0</v>
      </c>
      <c r="F2" s="103">
        <f>N2/J2</f>
        <v>0</v>
      </c>
      <c r="G2" s="153">
        <f>P2+Q2+R2+S2+U2+V2+X2+Y2</f>
        <v>5682.4</v>
      </c>
      <c r="H2" s="154">
        <v>0</v>
      </c>
      <c r="I2" s="112">
        <f>P2+Q2+R2+S2+T2+U2+V2+W2+X2+Y2</f>
        <v>7349.44</v>
      </c>
      <c r="J2" s="112">
        <f>P2+Q2+R2+S2+T2+U2+V2+W2+X2</f>
        <v>7349.44</v>
      </c>
      <c r="K2" s="22">
        <f>T2</f>
        <v>1667.04</v>
      </c>
      <c r="L2" s="23">
        <f>A2*'Valores reales'!B$4</f>
        <v>44.135700146097101</v>
      </c>
      <c r="M2" s="23">
        <f>C2*'Valores reales'!B$5</f>
        <v>14.685548879819999</v>
      </c>
      <c r="N2" s="23">
        <f>E2*'Valores reales'!B$6</f>
        <v>0</v>
      </c>
      <c r="O2" s="22">
        <f>W2</f>
        <v>0</v>
      </c>
      <c r="P2" s="9">
        <v>2289.85</v>
      </c>
      <c r="Q2" s="9">
        <v>2293.23</v>
      </c>
      <c r="R2" s="9">
        <v>0</v>
      </c>
      <c r="S2" s="9">
        <v>1099.3200000000002</v>
      </c>
      <c r="T2" s="9">
        <v>1667.04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/>
      <c r="AA2" s="9"/>
      <c r="AB2" s="9"/>
      <c r="AC2" s="141"/>
      <c r="AD2" s="5">
        <f>SUM(P2:AC2)</f>
        <v>7349.44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7.3558008856250325E-3</v>
      </c>
      <c r="C3" s="79">
        <v>0.21</v>
      </c>
      <c r="D3" s="71">
        <f t="shared" ref="D3:D8" si="1">M3/I3</f>
        <v>4.0124967323443275E-3</v>
      </c>
      <c r="E3" s="79">
        <v>0</v>
      </c>
      <c r="F3" s="104">
        <f t="shared" ref="F3:F8" si="2">N3/J3</f>
        <v>0</v>
      </c>
      <c r="G3" s="153">
        <f t="shared" ref="G3:G8" si="3">P3+Q3+R3+S3+U3+V3+X3+Y3</f>
        <v>1874.61</v>
      </c>
      <c r="H3" s="154">
        <v>0</v>
      </c>
      <c r="I3" s="112">
        <f t="shared" ref="I3:I8" si="4">P3+Q3+R3+S3+T3+U3+V3+W3+X3+Y3</f>
        <v>1874.61</v>
      </c>
      <c r="J3" s="112">
        <f t="shared" ref="J3:J8" si="5">P3+Q3+R3+S3+T3+U3+V3+W3+X3</f>
        <v>1874.61</v>
      </c>
      <c r="K3" s="22">
        <f t="shared" ref="K3:K8" si="6">T3</f>
        <v>0</v>
      </c>
      <c r="L3" s="23">
        <f>A3*'Valores reales'!B$4</f>
        <v>13.789257898201541</v>
      </c>
      <c r="M3" s="23">
        <f>C3*'Valores reales'!B$5</f>
        <v>7.5218664994199997</v>
      </c>
      <c r="N3" s="23">
        <f>E3*'Valores reales'!B$6</f>
        <v>0</v>
      </c>
      <c r="O3" s="22">
        <f t="shared" ref="O3:O8" si="7">W3</f>
        <v>0</v>
      </c>
      <c r="P3" s="9">
        <v>0</v>
      </c>
      <c r="Q3" s="9">
        <v>1099.02</v>
      </c>
      <c r="R3" s="9">
        <v>0</v>
      </c>
      <c r="S3" s="9">
        <v>0</v>
      </c>
      <c r="T3" s="9">
        <v>0</v>
      </c>
      <c r="U3" s="9">
        <v>775.58999999999992</v>
      </c>
      <c r="V3" s="9">
        <v>0</v>
      </c>
      <c r="W3" s="9">
        <v>0</v>
      </c>
      <c r="X3" s="9">
        <v>0</v>
      </c>
      <c r="Y3" s="9">
        <v>0</v>
      </c>
      <c r="Z3" s="9"/>
      <c r="AA3" s="9"/>
      <c r="AB3" s="9"/>
      <c r="AC3" s="141"/>
      <c r="AD3" s="6">
        <f t="shared" ref="AD3:AD8" si="8">SUM(P3:AC3)</f>
        <v>1874.61</v>
      </c>
    </row>
    <row r="4" spans="1:30" ht="15" customHeight="1" x14ac:dyDescent="0.25">
      <c r="A4" s="96">
        <f>'Valores teóricos'!O4</f>
        <v>7.076674846669688E-2</v>
      </c>
      <c r="B4" s="72">
        <f t="shared" si="0"/>
        <v>2.3939342047539073E-3</v>
      </c>
      <c r="C4" s="80">
        <v>0.01</v>
      </c>
      <c r="D4" s="72">
        <f t="shared" si="1"/>
        <v>1.0076579747483557E-4</v>
      </c>
      <c r="E4" s="80">
        <v>0</v>
      </c>
      <c r="F4" s="105">
        <f t="shared" si="2"/>
        <v>0</v>
      </c>
      <c r="G4" s="153">
        <f t="shared" si="3"/>
        <v>3554.62</v>
      </c>
      <c r="H4" s="154">
        <v>0</v>
      </c>
      <c r="I4" s="112">
        <f t="shared" si="4"/>
        <v>3554.62</v>
      </c>
      <c r="J4" s="112">
        <f t="shared" si="5"/>
        <v>3095.49</v>
      </c>
      <c r="K4" s="22">
        <f t="shared" si="6"/>
        <v>0</v>
      </c>
      <c r="L4" s="23">
        <f>A4*'Valores reales'!B$4</f>
        <v>8.509526402902333</v>
      </c>
      <c r="M4" s="23">
        <f>C4*'Valores reales'!B$5</f>
        <v>0.35818411902000002</v>
      </c>
      <c r="N4" s="23">
        <f>E4*'Valores reales'!B$6</f>
        <v>0</v>
      </c>
      <c r="O4" s="22">
        <f t="shared" si="7"/>
        <v>0</v>
      </c>
      <c r="P4" s="9">
        <v>133.11000000000001</v>
      </c>
      <c r="Q4" s="9">
        <v>0</v>
      </c>
      <c r="R4" s="9">
        <v>648.36</v>
      </c>
      <c r="S4" s="9">
        <v>0</v>
      </c>
      <c r="T4" s="9">
        <v>0</v>
      </c>
      <c r="U4" s="9">
        <v>159.4</v>
      </c>
      <c r="V4" s="9">
        <v>1414.9899999999998</v>
      </c>
      <c r="W4" s="9">
        <v>0</v>
      </c>
      <c r="X4" s="9">
        <v>739.63</v>
      </c>
      <c r="Y4" s="9">
        <v>459.13</v>
      </c>
      <c r="Z4" s="9"/>
      <c r="AA4" s="9"/>
      <c r="AB4" s="9"/>
      <c r="AC4" s="141"/>
      <c r="AD4" s="21">
        <f t="shared" si="8"/>
        <v>3554.62</v>
      </c>
    </row>
    <row r="5" spans="1:30" ht="15" customHeight="1" x14ac:dyDescent="0.25">
      <c r="A5" s="97">
        <f>'Valores teóricos'!O5</f>
        <v>2.830616539725753E-2</v>
      </c>
      <c r="B5" s="73">
        <f t="shared" si="0"/>
        <v>3.5983448391558445E-3</v>
      </c>
      <c r="C5" s="81">
        <v>5.0000000000000001E-3</v>
      </c>
      <c r="D5" s="73">
        <f t="shared" si="1"/>
        <v>1.7409890297274177E-4</v>
      </c>
      <c r="E5" s="81">
        <v>0</v>
      </c>
      <c r="F5" s="106">
        <f t="shared" si="2"/>
        <v>0</v>
      </c>
      <c r="G5" s="153">
        <f t="shared" si="3"/>
        <v>945.92000000000007</v>
      </c>
      <c r="H5" s="154">
        <v>0</v>
      </c>
      <c r="I5" s="112">
        <f t="shared" si="4"/>
        <v>1028.68</v>
      </c>
      <c r="J5" s="112">
        <f t="shared" si="5"/>
        <v>1028.68</v>
      </c>
      <c r="K5" s="22">
        <f t="shared" si="6"/>
        <v>82.76</v>
      </c>
      <c r="L5" s="23">
        <f>A5*'Valores reales'!B$4</f>
        <v>3.4037463502542966</v>
      </c>
      <c r="M5" s="23">
        <f>C5*'Valores reales'!B$5</f>
        <v>0.17909205951000001</v>
      </c>
      <c r="N5" s="23">
        <f>E5*'Valores reales'!B$6</f>
        <v>0</v>
      </c>
      <c r="O5" s="22">
        <f t="shared" si="7"/>
        <v>0</v>
      </c>
      <c r="P5" s="9">
        <v>0</v>
      </c>
      <c r="Q5" s="9">
        <v>167.95</v>
      </c>
      <c r="R5" s="9">
        <v>0</v>
      </c>
      <c r="S5" s="9">
        <v>0</v>
      </c>
      <c r="T5" s="9">
        <v>82.76</v>
      </c>
      <c r="U5" s="9">
        <v>0</v>
      </c>
      <c r="V5" s="9">
        <v>777.97</v>
      </c>
      <c r="W5" s="9">
        <v>0</v>
      </c>
      <c r="X5" s="9">
        <v>0</v>
      </c>
      <c r="Y5" s="9">
        <v>0</v>
      </c>
      <c r="Z5" s="9"/>
      <c r="AA5" s="9"/>
      <c r="AB5" s="9"/>
      <c r="AC5" s="141"/>
      <c r="AD5" s="2">
        <f t="shared" si="8"/>
        <v>1028.68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4.8693156922828967E-3</v>
      </c>
      <c r="C6" s="82">
        <v>0.15</v>
      </c>
      <c r="D6" s="74">
        <f t="shared" si="1"/>
        <v>1.8787982520072177E-3</v>
      </c>
      <c r="E6" s="82">
        <v>1</v>
      </c>
      <c r="F6" s="107">
        <f t="shared" si="2"/>
        <v>3.4891967537276899E-2</v>
      </c>
      <c r="G6" s="153">
        <f t="shared" si="3"/>
        <v>2407.0700000000002</v>
      </c>
      <c r="H6" s="154">
        <v>0</v>
      </c>
      <c r="I6" s="112">
        <f t="shared" si="4"/>
        <v>2859.68</v>
      </c>
      <c r="J6" s="112">
        <f t="shared" si="5"/>
        <v>2859.68</v>
      </c>
      <c r="K6" s="22">
        <f t="shared" si="6"/>
        <v>219.22</v>
      </c>
      <c r="L6" s="23">
        <f>A6*'Valores reales'!B$4</f>
        <v>11.720783723423393</v>
      </c>
      <c r="M6" s="23">
        <f>C6*'Valores reales'!B$5</f>
        <v>5.3727617852999998</v>
      </c>
      <c r="N6" s="23">
        <f>E6*'Valores reales'!B$6</f>
        <v>99.779861726999997</v>
      </c>
      <c r="O6" s="22">
        <f t="shared" si="7"/>
        <v>233.39</v>
      </c>
      <c r="P6" s="9">
        <v>639.41</v>
      </c>
      <c r="Q6" s="9">
        <v>252.16</v>
      </c>
      <c r="R6" s="9">
        <v>231.54</v>
      </c>
      <c r="S6" s="9">
        <v>48.24</v>
      </c>
      <c r="T6" s="9">
        <v>219.22</v>
      </c>
      <c r="U6" s="9">
        <v>487.61</v>
      </c>
      <c r="V6" s="9">
        <v>748.11</v>
      </c>
      <c r="W6" s="9">
        <v>233.39</v>
      </c>
      <c r="X6" s="9">
        <v>0</v>
      </c>
      <c r="Y6" s="9">
        <v>0</v>
      </c>
      <c r="Z6" s="9"/>
      <c r="AA6" s="9"/>
      <c r="AB6" s="9"/>
      <c r="AC6" s="141"/>
      <c r="AD6" s="3">
        <f t="shared" si="8"/>
        <v>2859.68</v>
      </c>
    </row>
    <row r="7" spans="1:30" ht="15" customHeight="1" x14ac:dyDescent="0.25">
      <c r="A7" s="99">
        <f>'Valores teóricos'!O7</f>
        <v>0.18886646824206102</v>
      </c>
      <c r="B7" s="75">
        <f t="shared" si="0"/>
        <v>8.9498279797633699E-3</v>
      </c>
      <c r="C7" s="83">
        <v>0.2</v>
      </c>
      <c r="D7" s="75">
        <f t="shared" si="1"/>
        <v>1.6406569286474978E-3</v>
      </c>
      <c r="E7" s="83">
        <v>0</v>
      </c>
      <c r="F7" s="108">
        <f t="shared" si="2"/>
        <v>0</v>
      </c>
      <c r="G7" s="153">
        <f t="shared" si="3"/>
        <v>2537.56</v>
      </c>
      <c r="H7" s="154">
        <v>0</v>
      </c>
      <c r="I7" s="112">
        <f t="shared" si="4"/>
        <v>4366.3499999999995</v>
      </c>
      <c r="J7" s="112">
        <f t="shared" si="5"/>
        <v>3903.1499999999996</v>
      </c>
      <c r="K7" s="22">
        <f t="shared" si="6"/>
        <v>1828.79</v>
      </c>
      <c r="L7" s="23">
        <f>A7*'Valores reales'!B$4</f>
        <v>22.710725488328336</v>
      </c>
      <c r="M7" s="23">
        <f>C7*'Valores reales'!B$5</f>
        <v>7.1636823804000009</v>
      </c>
      <c r="N7" s="23">
        <f>E7*'Valores reales'!B$6</f>
        <v>0</v>
      </c>
      <c r="O7" s="22">
        <f t="shared" si="7"/>
        <v>0</v>
      </c>
      <c r="P7" s="9">
        <v>965.37</v>
      </c>
      <c r="Q7" s="9">
        <v>0</v>
      </c>
      <c r="R7" s="9">
        <v>0</v>
      </c>
      <c r="S7" s="9">
        <v>125.9</v>
      </c>
      <c r="T7" s="9">
        <v>1828.79</v>
      </c>
      <c r="U7" s="9">
        <v>0</v>
      </c>
      <c r="V7" s="9">
        <v>419.68</v>
      </c>
      <c r="W7" s="9">
        <v>0</v>
      </c>
      <c r="X7" s="9">
        <v>563.41</v>
      </c>
      <c r="Y7" s="9">
        <v>463.2</v>
      </c>
      <c r="Z7" s="9"/>
      <c r="AA7" s="9"/>
      <c r="AB7" s="9"/>
      <c r="AC7" s="141"/>
      <c r="AD7" s="4">
        <f t="shared" si="8"/>
        <v>4366.3499999999995</v>
      </c>
    </row>
    <row r="8" spans="1:30" x14ac:dyDescent="0.25">
      <c r="A8" s="100">
        <f>'Valores teóricos'!O8</f>
        <v>0.13287413252484356</v>
      </c>
      <c r="B8" s="76">
        <f t="shared" si="0"/>
        <v>4.1765764740399423E-3</v>
      </c>
      <c r="C8" s="84">
        <v>1.4999999999999999E-2</v>
      </c>
      <c r="D8" s="76">
        <f t="shared" si="1"/>
        <v>9.8628208317959269E-5</v>
      </c>
      <c r="E8" s="84">
        <v>0</v>
      </c>
      <c r="F8" s="109">
        <f t="shared" si="2"/>
        <v>0</v>
      </c>
      <c r="G8" s="153">
        <f t="shared" si="3"/>
        <v>3825.57</v>
      </c>
      <c r="H8" s="154">
        <v>0</v>
      </c>
      <c r="I8" s="112">
        <f t="shared" si="4"/>
        <v>5447.4900000000007</v>
      </c>
      <c r="J8" s="112">
        <f t="shared" si="5"/>
        <v>5427.6500000000005</v>
      </c>
      <c r="K8" s="22">
        <f t="shared" si="6"/>
        <v>1538.0100000000002</v>
      </c>
      <c r="L8" s="23">
        <f>A8*'Valores reales'!B$4</f>
        <v>15.977785661792982</v>
      </c>
      <c r="M8" s="23">
        <f>C8*'Valores reales'!B$5</f>
        <v>0.53727617852999998</v>
      </c>
      <c r="N8" s="23">
        <f>E8*'Valores reales'!B$6</f>
        <v>0</v>
      </c>
      <c r="O8" s="22">
        <f t="shared" si="7"/>
        <v>83.91</v>
      </c>
      <c r="P8" s="9">
        <v>805.48000000000013</v>
      </c>
      <c r="Q8" s="9">
        <v>2281.65</v>
      </c>
      <c r="R8" s="9">
        <v>0</v>
      </c>
      <c r="S8" s="9">
        <v>114.30999999999999</v>
      </c>
      <c r="T8" s="9">
        <v>1538.0100000000002</v>
      </c>
      <c r="U8" s="9">
        <v>174.38</v>
      </c>
      <c r="V8" s="9">
        <v>429.90999999999997</v>
      </c>
      <c r="W8" s="9">
        <v>83.91</v>
      </c>
      <c r="X8" s="9">
        <v>0</v>
      </c>
      <c r="Y8" s="9">
        <v>19.84</v>
      </c>
      <c r="Z8" s="9"/>
      <c r="AA8" s="9"/>
      <c r="AB8" s="9"/>
      <c r="AC8" s="141"/>
      <c r="AD8" s="7">
        <f t="shared" si="8"/>
        <v>5447.4900000000007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20827.75</v>
      </c>
      <c r="H9" s="157"/>
      <c r="I9" s="113"/>
      <c r="J9" s="113"/>
      <c r="K9" s="22">
        <f>SUM(K2:K8)</f>
        <v>5335.82</v>
      </c>
      <c r="L9" s="23">
        <f>SUM(L2:L8)</f>
        <v>120.24752567099998</v>
      </c>
      <c r="M9" s="23">
        <f>SUM(M2:M8)</f>
        <v>35.818411902000001</v>
      </c>
      <c r="N9" s="23">
        <f>SUM(N2:N8)</f>
        <v>99.779861726999997</v>
      </c>
      <c r="O9" s="22">
        <f>SUM(O2:O8)</f>
        <v>317.29999999999995</v>
      </c>
      <c r="P9" s="9" t="s">
        <v>119</v>
      </c>
      <c r="Q9" s="9" t="s">
        <v>119</v>
      </c>
      <c r="R9" s="9" t="s">
        <v>119</v>
      </c>
      <c r="S9" s="9" t="s">
        <v>119</v>
      </c>
      <c r="T9" s="9" t="s">
        <v>119</v>
      </c>
      <c r="U9" s="9" t="s">
        <v>119</v>
      </c>
      <c r="V9" s="9" t="s">
        <v>119</v>
      </c>
      <c r="W9" s="9" t="s">
        <v>120</v>
      </c>
      <c r="X9" s="9" t="s">
        <v>119</v>
      </c>
      <c r="Y9" s="9" t="s">
        <v>119</v>
      </c>
      <c r="Z9" s="9"/>
      <c r="AA9" s="9"/>
      <c r="AB9" s="9"/>
      <c r="AC9" s="9"/>
      <c r="AD9" s="8">
        <f>SUM(AD2:AD8)</f>
        <v>26480.87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zoomScale="70" zoomScaleNormal="70" workbookViewId="0">
      <selection activeCell="U29" sqref="U29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67</v>
      </c>
      <c r="B1" s="86" t="s">
        <v>82</v>
      </c>
      <c r="C1" s="130" t="s">
        <v>62</v>
      </c>
      <c r="D1" s="28" t="s">
        <v>66</v>
      </c>
      <c r="E1" s="86" t="s">
        <v>81</v>
      </c>
      <c r="F1" s="132" t="s">
        <v>62</v>
      </c>
      <c r="G1" s="68" t="s">
        <v>87</v>
      </c>
      <c r="H1" s="86" t="s">
        <v>86</v>
      </c>
      <c r="I1" s="124" t="s">
        <v>62</v>
      </c>
      <c r="J1" s="68" t="s">
        <v>87</v>
      </c>
      <c r="K1" s="86" t="s">
        <v>86</v>
      </c>
      <c r="L1" s="165" t="s">
        <v>62</v>
      </c>
      <c r="M1" s="68" t="s">
        <v>61</v>
      </c>
      <c r="N1" s="86" t="s">
        <v>80</v>
      </c>
      <c r="O1" s="132" t="s">
        <v>63</v>
      </c>
      <c r="P1" s="68" t="s">
        <v>59</v>
      </c>
      <c r="Q1" s="86" t="s">
        <v>83</v>
      </c>
      <c r="R1" s="131" t="s">
        <v>64</v>
      </c>
      <c r="S1" s="68" t="s">
        <v>69</v>
      </c>
      <c r="T1" s="26" t="s">
        <v>84</v>
      </c>
      <c r="U1" s="130" t="s">
        <v>68</v>
      </c>
      <c r="V1" s="150" t="str">
        <f>'Consumo gas natural'!G1</f>
        <v>Superficie GN + RE + I+E [m2]</v>
      </c>
      <c r="W1" s="151" t="s">
        <v>60</v>
      </c>
      <c r="X1" s="152" t="s">
        <v>79</v>
      </c>
      <c r="Y1" s="164" t="str">
        <f>'Consumo gas natural'!H1</f>
        <v>Superficie GN + I+E [m2]</v>
      </c>
      <c r="Z1" s="151" t="s">
        <v>60</v>
      </c>
      <c r="AA1" s="152" t="s">
        <v>79</v>
      </c>
      <c r="AB1" s="142" t="s">
        <v>57</v>
      </c>
      <c r="AC1" s="143" t="s">
        <v>60</v>
      </c>
      <c r="AD1" s="144" t="s">
        <v>79</v>
      </c>
      <c r="AE1" s="159" t="str">
        <f>'Consumo gas natural'!O1</f>
        <v>Superficie solo I+E [m2]</v>
      </c>
      <c r="AF1" s="143" t="s">
        <v>60</v>
      </c>
      <c r="AG1" s="144" t="s">
        <v>79</v>
      </c>
      <c r="AH1" s="158" t="s">
        <v>85</v>
      </c>
      <c r="AI1" s="26" t="s">
        <v>65</v>
      </c>
      <c r="AJ1" s="162" t="s">
        <v>70</v>
      </c>
    </row>
    <row r="2" spans="1:36" ht="15" customHeight="1" x14ac:dyDescent="0.25">
      <c r="A2" s="33">
        <v>0.148879680404953</v>
      </c>
      <c r="B2" s="87">
        <f t="shared" ref="B2:B8" si="0">A2*AD2</f>
        <v>2.8399394271678799</v>
      </c>
      <c r="C2" s="70">
        <f t="shared" ref="C2:C8" si="1">B2/AB2</f>
        <v>1.7035820539206498E-3</v>
      </c>
      <c r="D2" s="33">
        <f t="shared" ref="D2:D8" si="2">A2+S2/2</f>
        <v>0.51060581623284806</v>
      </c>
      <c r="E2" s="87">
        <f t="shared" ref="E2:E8" si="3">X2*D2</f>
        <v>33.200543077783806</v>
      </c>
      <c r="F2" s="70">
        <f t="shared" ref="F2:F8" si="4">E2/V2</f>
        <v>5.8426972894875069E-3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31.821323149144558</v>
      </c>
      <c r="O2" s="70">
        <f t="shared" ref="O2:O8" si="7">N2/V2</f>
        <v>5.5999794363551601E-3</v>
      </c>
      <c r="P2" s="94">
        <v>0.1276680479392571</v>
      </c>
      <c r="Q2" s="87">
        <f t="shared" ref="Q2:Q8" si="8">P2*AD2</f>
        <v>2.4353190572821322</v>
      </c>
      <c r="R2" s="70">
        <f t="shared" ref="R2:R8" si="9">Q2/AB2</f>
        <v>1.4608642007883027E-3</v>
      </c>
      <c r="S2" s="94">
        <v>0.72345227165579018</v>
      </c>
      <c r="T2" s="5">
        <f t="shared" ref="T2:T8" si="10">S2*AD2</f>
        <v>13.800141324598748</v>
      </c>
      <c r="U2" s="70">
        <f t="shared" ref="U2:U8" si="11">T2/AB2</f>
        <v>8.2782304711337146E-3</v>
      </c>
      <c r="V2" s="153">
        <f>'Consumo gas natural'!G2</f>
        <v>5682.4</v>
      </c>
      <c r="W2" s="112">
        <f>V2*'Valores teóricos'!F2</f>
        <v>102.51492384795796</v>
      </c>
      <c r="X2" s="154">
        <f t="shared" ref="X2:X8" si="12">W2*AI$2</f>
        <v>65.021866226928353</v>
      </c>
      <c r="Y2" s="153">
        <f>'Consumo gas natural'!H2</f>
        <v>0</v>
      </c>
      <c r="Z2" s="112">
        <f>Y2*AI$2</f>
        <v>0</v>
      </c>
      <c r="AA2" s="154">
        <f>Z2*AI$2</f>
        <v>0</v>
      </c>
      <c r="AB2" s="145">
        <f>'Consumo gas natural'!K2</f>
        <v>1667.04</v>
      </c>
      <c r="AC2" s="128">
        <f>AB2*'Valores teóricos'!F2</f>
        <v>30.074700593323215</v>
      </c>
      <c r="AD2" s="146">
        <f t="shared" ref="AD2:AD8" si="13">AC2*AI$2</f>
        <v>19.075399809048754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</f>
        <v>547.33113960625985</v>
      </c>
      <c r="AI2" s="9">
        <f>'Valores reales'!B2/AH2</f>
        <v>0.63426732212534886</v>
      </c>
      <c r="AJ2" s="24">
        <f>X9+AD9+AG9+AA9</f>
        <v>347.15425623387796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16.843387848673043</v>
      </c>
      <c r="F3" s="71">
        <f t="shared" si="4"/>
        <v>8.9850090678450685E-3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11.905253131233293</v>
      </c>
      <c r="O3" s="71">
        <f t="shared" si="7"/>
        <v>6.3507893008323294E-3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1874.61</v>
      </c>
      <c r="W3" s="112">
        <f>V3*'Valores teóricos'!F3</f>
        <v>45.325748272153305</v>
      </c>
      <c r="X3" s="154">
        <f t="shared" si="12"/>
        <v>28.748640979906334</v>
      </c>
      <c r="Y3" s="153">
        <f>'Consumo gas natural'!H3</f>
        <v>0</v>
      </c>
      <c r="Z3" s="112">
        <f t="shared" ref="Z3:Z8" si="18">Y3*AI$2</f>
        <v>0</v>
      </c>
      <c r="AA3" s="154">
        <f t="shared" ref="AA3:AA8" si="19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20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70.464690958389554</v>
      </c>
      <c r="F4" s="72">
        <f t="shared" si="4"/>
        <v>1.9823410366899854E-2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22.921604014948208</v>
      </c>
      <c r="O4" s="72">
        <f t="shared" si="7"/>
        <v>6.44839786389212E-3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3554.62</v>
      </c>
      <c r="W4" s="112">
        <f>V4*'Valores teóricos'!F4</f>
        <v>147.23491454740596</v>
      </c>
      <c r="X4" s="154">
        <f t="shared" si="12"/>
        <v>93.386294973337755</v>
      </c>
      <c r="Y4" s="153">
        <f>'Consumo gas natural'!H4</f>
        <v>0</v>
      </c>
      <c r="Z4" s="112">
        <f t="shared" si="18"/>
        <v>0</v>
      </c>
      <c r="AA4" s="154">
        <f t="shared" si="19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20"/>
        <v>0</v>
      </c>
    </row>
    <row r="5" spans="1:36" ht="15" customHeight="1" x14ac:dyDescent="0.25">
      <c r="A5" s="36">
        <v>0.22342193028423332</v>
      </c>
      <c r="B5" s="90">
        <f t="shared" si="0"/>
        <v>0.10935989999038206</v>
      </c>
      <c r="C5" s="73">
        <f t="shared" si="1"/>
        <v>1.3214101013820936E-3</v>
      </c>
      <c r="D5" s="36">
        <f t="shared" si="2"/>
        <v>0.55346760991343413</v>
      </c>
      <c r="E5" s="90">
        <f t="shared" si="3"/>
        <v>3.0964098544112941</v>
      </c>
      <c r="F5" s="73">
        <f t="shared" si="4"/>
        <v>3.2734373460877176E-3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2.4981539447161607</v>
      </c>
      <c r="O5" s="73">
        <f t="shared" si="7"/>
        <v>2.6409780369546689E-3</v>
      </c>
      <c r="P5" s="97">
        <v>0.116486710457365</v>
      </c>
      <c r="Q5" s="90">
        <f t="shared" si="8"/>
        <v>5.7017567566530897E-2</v>
      </c>
      <c r="R5" s="73">
        <f t="shared" si="9"/>
        <v>6.8895079224904417E-4</v>
      </c>
      <c r="S5" s="97">
        <v>0.66009135925840168</v>
      </c>
      <c r="T5" s="2">
        <f t="shared" si="10"/>
        <v>0.32309954954367509</v>
      </c>
      <c r="U5" s="73">
        <f t="shared" si="11"/>
        <v>3.9040544894112504E-3</v>
      </c>
      <c r="V5" s="153">
        <f>'Consumo gas natural'!G5</f>
        <v>945.92000000000007</v>
      </c>
      <c r="W5" s="112">
        <f>V5*'Valores teóricos'!F5</f>
        <v>8.8205140072182591</v>
      </c>
      <c r="X5" s="154">
        <f t="shared" si="12"/>
        <v>5.5945637991274548</v>
      </c>
      <c r="Y5" s="153">
        <f>'Consumo gas natural'!H5</f>
        <v>0</v>
      </c>
      <c r="Z5" s="112">
        <f t="shared" si="18"/>
        <v>0</v>
      </c>
      <c r="AA5" s="154">
        <f t="shared" si="19"/>
        <v>0</v>
      </c>
      <c r="AB5" s="145">
        <f>'Consumo gas natural'!K5</f>
        <v>82.76</v>
      </c>
      <c r="AC5" s="128">
        <f>AB5*'Valores teóricos'!F5</f>
        <v>0.77172037723843789</v>
      </c>
      <c r="AD5" s="146">
        <f t="shared" si="13"/>
        <v>0.48947701710058805</v>
      </c>
      <c r="AE5" s="160">
        <f>'Consumo gas natural'!O5</f>
        <v>0</v>
      </c>
      <c r="AF5" s="128">
        <f>AE5*'Valores teóricos'!F5</f>
        <v>0</v>
      </c>
      <c r="AG5" s="146">
        <f t="shared" si="20"/>
        <v>0</v>
      </c>
    </row>
    <row r="6" spans="1:36" ht="15" customHeight="1" x14ac:dyDescent="0.25">
      <c r="A6" s="37">
        <v>0.585724101420381</v>
      </c>
      <c r="B6" s="91">
        <f t="shared" si="0"/>
        <v>1.1615028155649245</v>
      </c>
      <c r="C6" s="74">
        <f t="shared" si="1"/>
        <v>5.2983432878611651E-3</v>
      </c>
      <c r="D6" s="37">
        <f t="shared" si="2"/>
        <v>0.76179135831671907</v>
      </c>
      <c r="E6" s="91">
        <f t="shared" si="3"/>
        <v>16.58714956378083</v>
      </c>
      <c r="F6" s="74">
        <f t="shared" si="4"/>
        <v>6.8910125437900973E-3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2.1111993461686307</v>
      </c>
      <c r="L6" s="74">
        <f t="shared" si="17"/>
        <v>9.0458003606351204E-3</v>
      </c>
      <c r="M6" s="98">
        <f t="shared" si="5"/>
        <v>0.23820864168328093</v>
      </c>
      <c r="N6" s="91">
        <f t="shared" si="6"/>
        <v>5.1867251102931551</v>
      </c>
      <c r="O6" s="74">
        <f t="shared" si="7"/>
        <v>2.1547878168450252E-3</v>
      </c>
      <c r="P6" s="98">
        <v>6.2141384786942852E-2</v>
      </c>
      <c r="Q6" s="91">
        <f t="shared" si="8"/>
        <v>0.123227630924026</v>
      </c>
      <c r="R6" s="74">
        <f t="shared" si="9"/>
        <v>5.6211856091609343E-4</v>
      </c>
      <c r="S6" s="98">
        <v>0.35213451379267618</v>
      </c>
      <c r="T6" s="3">
        <f t="shared" si="10"/>
        <v>0.6982899085694807</v>
      </c>
      <c r="U6" s="74">
        <f t="shared" si="11"/>
        <v>3.1853385118578628E-3</v>
      </c>
      <c r="V6" s="153">
        <f>'Consumo gas natural'!G6</f>
        <v>2407.0700000000002</v>
      </c>
      <c r="W6" s="112">
        <f>V6*'Valores teóricos'!F6</f>
        <v>34.329176223540109</v>
      </c>
      <c r="X6" s="154">
        <f t="shared" si="12"/>
        <v>21.773874674073983</v>
      </c>
      <c r="Y6" s="153">
        <f>'Consumo gas natural'!H6</f>
        <v>0</v>
      </c>
      <c r="Z6" s="112">
        <f t="shared" si="18"/>
        <v>0</v>
      </c>
      <c r="AA6" s="154">
        <f t="shared" si="19"/>
        <v>0</v>
      </c>
      <c r="AB6" s="145">
        <f>'Consumo gas natural'!K6</f>
        <v>219.22</v>
      </c>
      <c r="AC6" s="128">
        <f>AB6*'Valores teóricos'!F6</f>
        <v>3.1264740999324747</v>
      </c>
      <c r="AD6" s="146">
        <f t="shared" si="13"/>
        <v>1.9830203550584311</v>
      </c>
      <c r="AE6" s="160">
        <f>'Consumo gas natural'!O6</f>
        <v>233.39</v>
      </c>
      <c r="AF6" s="128">
        <f>AE6*'Valores teóricos'!F6</f>
        <v>3.3285639548546677</v>
      </c>
      <c r="AG6" s="146">
        <f t="shared" si="20"/>
        <v>2.1111993461686307</v>
      </c>
    </row>
    <row r="7" spans="1:36" ht="15" customHeight="1" x14ac:dyDescent="0.25">
      <c r="A7" s="38">
        <v>3.8428332440942056E-2</v>
      </c>
      <c r="B7" s="92">
        <f t="shared" si="0"/>
        <v>0.92261428374136734</v>
      </c>
      <c r="C7" s="75">
        <f t="shared" si="1"/>
        <v>5.044943835767734E-4</v>
      </c>
      <c r="D7" s="38">
        <f t="shared" si="2"/>
        <v>0.44709629115354171</v>
      </c>
      <c r="E7" s="92">
        <f t="shared" si="3"/>
        <v>14.894371558766037</v>
      </c>
      <c r="F7" s="75">
        <f t="shared" si="4"/>
        <v>5.8695642896191766E-3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18.419193893404124</v>
      </c>
      <c r="O7" s="75">
        <f t="shared" si="7"/>
        <v>7.2586239905279579E-3</v>
      </c>
      <c r="P7" s="99">
        <v>0.1442357501338587</v>
      </c>
      <c r="Q7" s="92">
        <f t="shared" si="8"/>
        <v>3.4629127741663366</v>
      </c>
      <c r="R7" s="75">
        <f t="shared" si="9"/>
        <v>1.8935540844855542E-3</v>
      </c>
      <c r="S7" s="99">
        <v>0.81733591742519929</v>
      </c>
      <c r="T7" s="4">
        <f t="shared" si="10"/>
        <v>19.623172386942574</v>
      </c>
      <c r="U7" s="75">
        <f t="shared" si="11"/>
        <v>1.0730139812084807E-2</v>
      </c>
      <c r="V7" s="153">
        <f>'Consumo gas natural'!G7</f>
        <v>2537.56</v>
      </c>
      <c r="W7" s="112">
        <f>V7*'Valores teóricos'!F7</f>
        <v>52.522909962538591</v>
      </c>
      <c r="X7" s="154">
        <f t="shared" si="12"/>
        <v>33.31356545217016</v>
      </c>
      <c r="Y7" s="153">
        <f>'Consumo gas natural'!H7</f>
        <v>0</v>
      </c>
      <c r="Z7" s="112">
        <f t="shared" si="18"/>
        <v>0</v>
      </c>
      <c r="AA7" s="154">
        <f t="shared" si="19"/>
        <v>0</v>
      </c>
      <c r="AB7" s="145">
        <f>'Consumo gas natural'!K7</f>
        <v>1828.79</v>
      </c>
      <c r="AC7" s="128">
        <f>AB7*'Valores teóricos'!F7</f>
        <v>37.852650778854866</v>
      </c>
      <c r="AD7" s="146">
        <f t="shared" si="13"/>
        <v>24.008699444850276</v>
      </c>
      <c r="AE7" s="160">
        <f>'Consumo gas natural'!O7</f>
        <v>0</v>
      </c>
      <c r="AF7" s="128">
        <f>AE7*'Valores teóricos'!F7</f>
        <v>0</v>
      </c>
      <c r="AG7" s="146">
        <f t="shared" si="20"/>
        <v>0</v>
      </c>
    </row>
    <row r="8" spans="1:36" x14ac:dyDescent="0.25">
      <c r="A8" s="39">
        <v>4.6858983745790013E-2</v>
      </c>
      <c r="B8" s="93">
        <f t="shared" si="0"/>
        <v>0.68329176038337569</v>
      </c>
      <c r="C8" s="76">
        <f t="shared" si="1"/>
        <v>4.4427003750520193E-4</v>
      </c>
      <c r="D8" s="39">
        <f t="shared" si="2"/>
        <v>0.45194391565382924</v>
      </c>
      <c r="E8" s="93">
        <f t="shared" si="3"/>
        <v>16.392109858069681</v>
      </c>
      <c r="F8" s="76">
        <f t="shared" si="4"/>
        <v>4.2848803859476311E-3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0.79555073258307152</v>
      </c>
      <c r="L8" s="76">
        <f t="shared" si="17"/>
        <v>9.4810002691344489E-3</v>
      </c>
      <c r="M8" s="100">
        <f t="shared" si="5"/>
        <v>0.5480560843461707</v>
      </c>
      <c r="N8" s="93">
        <f t="shared" si="6"/>
        <v>19.87812034152299</v>
      </c>
      <c r="O8" s="76">
        <f t="shared" si="7"/>
        <v>5.1961198831868161E-3</v>
      </c>
      <c r="P8" s="100">
        <v>0.14297115243813149</v>
      </c>
      <c r="Q8" s="93">
        <f t="shared" si="8"/>
        <v>2.084787219532215</v>
      </c>
      <c r="R8" s="76">
        <f t="shared" si="9"/>
        <v>1.355509534744387E-3</v>
      </c>
      <c r="S8" s="100">
        <v>0.81016986381607847</v>
      </c>
      <c r="T8" s="7">
        <f t="shared" si="10"/>
        <v>11.813794244015885</v>
      </c>
      <c r="U8" s="76">
        <f t="shared" si="11"/>
        <v>7.6812206968848596E-3</v>
      </c>
      <c r="V8" s="153">
        <f>'Consumo gas natural'!G8</f>
        <v>3825.57</v>
      </c>
      <c r="W8" s="112">
        <f>V8*'Valores teóricos'!F8</f>
        <v>57.184453517257928</v>
      </c>
      <c r="X8" s="154">
        <f t="shared" si="12"/>
        <v>36.270230199592675</v>
      </c>
      <c r="Y8" s="153">
        <f>'Consumo gas natural'!H8</f>
        <v>0</v>
      </c>
      <c r="Z8" s="112">
        <f t="shared" si="18"/>
        <v>0</v>
      </c>
      <c r="AA8" s="154">
        <f t="shared" si="19"/>
        <v>0</v>
      </c>
      <c r="AB8" s="145">
        <f>'Consumo gas natural'!K8</f>
        <v>1538.0100000000002</v>
      </c>
      <c r="AC8" s="128">
        <f>AB8*'Valores teóricos'!F8</f>
        <v>22.990106403510556</v>
      </c>
      <c r="AD8" s="146">
        <f t="shared" si="13"/>
        <v>14.581873223931476</v>
      </c>
      <c r="AE8" s="160">
        <f>'Consumo gas natural'!O8</f>
        <v>83.91</v>
      </c>
      <c r="AF8" s="128">
        <f>AE8*'Valores teóricos'!F8</f>
        <v>1.2542830204735798</v>
      </c>
      <c r="AG8" s="146">
        <f t="shared" si="20"/>
        <v>0.79555073258307152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46.258497413670355</v>
      </c>
      <c r="U9" s="77"/>
      <c r="V9" s="155"/>
      <c r="W9" s="156">
        <f>SUM(W2:W8)</f>
        <v>447.93264037807205</v>
      </c>
      <c r="X9" s="157">
        <f>SUM(X2:X8)</f>
        <v>284.10903630513673</v>
      </c>
      <c r="Y9" s="156"/>
      <c r="Z9" s="166">
        <f>Y9*AI$2</f>
        <v>0</v>
      </c>
      <c r="AA9" s="167">
        <f>SUM(AA2:AA8)</f>
        <v>0</v>
      </c>
      <c r="AB9" s="147"/>
      <c r="AC9" s="148">
        <f>SUM(AC2:AC8)</f>
        <v>94.81565225285955</v>
      </c>
      <c r="AD9" s="149">
        <f>SUM(AD2:AD8)</f>
        <v>60.138469849989526</v>
      </c>
      <c r="AE9" s="147"/>
      <c r="AF9" s="148">
        <f>SUM(AF2:AF8)</f>
        <v>4.5828469753282475</v>
      </c>
      <c r="AG9" s="161">
        <f>SUM(AG2:AG8)</f>
        <v>2.9067500787517022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4AC2-12CC-4417-AEF2-0707AE25A1A1}">
  <dimension ref="A1:N65"/>
  <sheetViews>
    <sheetView topLeftCell="D1" zoomScale="70" zoomScaleNormal="70" workbookViewId="0">
      <selection activeCell="K50" sqref="K50"/>
    </sheetView>
  </sheetViews>
  <sheetFormatPr baseColWidth="10" defaultRowHeight="15" x14ac:dyDescent="0.25"/>
  <cols>
    <col min="1" max="1" width="11.85546875" customWidth="1"/>
    <col min="2" max="7" width="22.85546875" customWidth="1"/>
  </cols>
  <sheetData>
    <row r="1" spans="1:14" x14ac:dyDescent="0.25">
      <c r="A1" s="174" t="s">
        <v>100</v>
      </c>
      <c r="B1" s="174"/>
      <c r="C1" s="174"/>
      <c r="D1" s="174"/>
      <c r="E1" s="174"/>
      <c r="F1" s="174"/>
      <c r="G1" s="174"/>
    </row>
    <row r="2" spans="1:14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28</v>
      </c>
      <c r="G2" s="30" t="s">
        <v>25</v>
      </c>
    </row>
    <row r="3" spans="1:14" x14ac:dyDescent="0.25">
      <c r="A3" s="175"/>
      <c r="B3" s="176"/>
      <c r="C3" s="177"/>
      <c r="D3" s="176"/>
      <c r="E3" s="176"/>
      <c r="F3" s="177"/>
      <c r="G3" s="176"/>
    </row>
    <row r="4" spans="1:14" x14ac:dyDescent="0.25">
      <c r="A4" s="175"/>
      <c r="B4" s="176"/>
      <c r="C4" s="178"/>
      <c r="D4" s="176"/>
      <c r="E4" s="176"/>
      <c r="F4" s="178"/>
      <c r="G4" s="176"/>
    </row>
    <row r="5" spans="1:14" x14ac:dyDescent="0.25">
      <c r="A5" s="175"/>
      <c r="B5" s="176"/>
      <c r="C5" s="178"/>
      <c r="D5" s="176"/>
      <c r="E5" s="176"/>
      <c r="F5" s="178"/>
      <c r="G5" s="176"/>
    </row>
    <row r="6" spans="1:14" x14ac:dyDescent="0.25">
      <c r="A6" s="175"/>
      <c r="B6" s="176"/>
      <c r="C6" s="178"/>
      <c r="D6" s="176"/>
      <c r="E6" s="176"/>
      <c r="F6" s="178"/>
      <c r="G6" s="176"/>
    </row>
    <row r="7" spans="1:14" x14ac:dyDescent="0.25">
      <c r="A7" s="175"/>
      <c r="B7" s="176"/>
      <c r="C7" s="178"/>
      <c r="D7" s="176"/>
      <c r="E7" s="176"/>
      <c r="F7" s="178"/>
      <c r="G7" s="176"/>
    </row>
    <row r="8" spans="1:14" x14ac:dyDescent="0.25">
      <c r="A8" s="175"/>
      <c r="B8" s="176"/>
      <c r="C8" s="179"/>
      <c r="D8" s="176"/>
      <c r="E8" s="176"/>
      <c r="F8" s="179"/>
      <c r="G8" s="176"/>
    </row>
    <row r="9" spans="1:14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  <c r="F9" s="180" t="s">
        <v>26</v>
      </c>
      <c r="G9" s="180" t="s">
        <v>26</v>
      </c>
    </row>
    <row r="10" spans="1:14" x14ac:dyDescent="0.25">
      <c r="A10" s="175"/>
      <c r="B10" s="180"/>
      <c r="C10" s="180"/>
      <c r="D10" s="180"/>
      <c r="E10" s="180"/>
      <c r="F10" s="180"/>
      <c r="G10" s="180"/>
    </row>
    <row r="11" spans="1:14" x14ac:dyDescent="0.25">
      <c r="A11" s="175"/>
      <c r="B11" s="180"/>
      <c r="C11" s="180"/>
      <c r="D11" s="180"/>
      <c r="E11" s="180"/>
      <c r="F11" s="180"/>
      <c r="G11" s="180"/>
    </row>
    <row r="12" spans="1:14" x14ac:dyDescent="0.25">
      <c r="A12" s="60" t="s">
        <v>0</v>
      </c>
      <c r="B12" s="114">
        <v>0</v>
      </c>
      <c r="C12" s="114">
        <v>763.45</v>
      </c>
      <c r="D12" s="114">
        <v>763.5</v>
      </c>
      <c r="E12" s="114">
        <v>762.9</v>
      </c>
      <c r="F12" s="114">
        <v>0</v>
      </c>
      <c r="G12" s="114">
        <f t="shared" ref="G12:G17" si="0">SUM(B12:F12)</f>
        <v>2289.85</v>
      </c>
      <c r="H12" s="18"/>
      <c r="I12" s="22" t="s">
        <v>31</v>
      </c>
      <c r="J12" s="14" t="s">
        <v>53</v>
      </c>
      <c r="K12" s="14" t="s">
        <v>54</v>
      </c>
      <c r="L12" s="23" t="s">
        <v>38</v>
      </c>
      <c r="M12" s="23" t="s">
        <v>37</v>
      </c>
      <c r="N12" s="23" t="s">
        <v>40</v>
      </c>
    </row>
    <row r="13" spans="1:14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f t="shared" si="0"/>
        <v>0</v>
      </c>
      <c r="I13" s="25">
        <f>C24+C30+C36+C42+C48+C54+C60</f>
        <v>29.541463604438594</v>
      </c>
      <c r="J13" s="25">
        <f>C25+C31+C37+C43+C49+C55+C61</f>
        <v>26.251880515214708</v>
      </c>
      <c r="K13" s="25">
        <f>C26+C32+C38+C44+C50+C56+C62</f>
        <v>0</v>
      </c>
      <c r="L13" s="25">
        <f>C27+C33+C39+C45+C51+C57+C63</f>
        <v>33.221656156594292</v>
      </c>
      <c r="M13" s="25">
        <f>C28+C34+C40+C46+C52+C58+C64</f>
        <v>7.4535658041938815</v>
      </c>
      <c r="N13" s="25">
        <f>C29+C35+C41+C47+C53+C59+C65</f>
        <v>22.31027296301022</v>
      </c>
    </row>
    <row r="14" spans="1:14" x14ac:dyDescent="0.25">
      <c r="A14" s="58" t="s">
        <v>2</v>
      </c>
      <c r="B14" s="116">
        <v>133.11000000000001</v>
      </c>
      <c r="C14" s="116">
        <v>0</v>
      </c>
      <c r="D14" s="116">
        <v>0</v>
      </c>
      <c r="E14" s="116">
        <v>0</v>
      </c>
      <c r="F14" s="116">
        <v>0</v>
      </c>
      <c r="G14" s="116">
        <f t="shared" si="0"/>
        <v>133.11000000000001</v>
      </c>
    </row>
    <row r="15" spans="1:14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f t="shared" si="0"/>
        <v>0</v>
      </c>
    </row>
    <row r="16" spans="1:14" x14ac:dyDescent="0.25">
      <c r="A16" s="63" t="s">
        <v>4</v>
      </c>
      <c r="B16" s="118">
        <v>0</v>
      </c>
      <c r="C16" s="118">
        <v>0</v>
      </c>
      <c r="D16" s="118">
        <v>0</v>
      </c>
      <c r="E16" s="118">
        <v>113.15</v>
      </c>
      <c r="F16" s="118">
        <v>526.26</v>
      </c>
      <c r="G16" s="118">
        <f t="shared" si="0"/>
        <v>639.41</v>
      </c>
    </row>
    <row r="17" spans="1:11" x14ac:dyDescent="0.25">
      <c r="A17" s="61" t="s">
        <v>5</v>
      </c>
      <c r="B17" s="119">
        <v>738.07</v>
      </c>
      <c r="C17" s="119">
        <v>113.65</v>
      </c>
      <c r="D17" s="119">
        <v>113.65</v>
      </c>
      <c r="E17" s="119">
        <v>0</v>
      </c>
      <c r="F17" s="119">
        <v>0</v>
      </c>
      <c r="G17" s="119">
        <f t="shared" si="0"/>
        <v>965.37</v>
      </c>
    </row>
    <row r="18" spans="1:11" x14ac:dyDescent="0.25">
      <c r="A18" s="120" t="s">
        <v>11</v>
      </c>
      <c r="B18" s="123">
        <v>104.89</v>
      </c>
      <c r="C18" s="123">
        <v>174.96</v>
      </c>
      <c r="D18" s="123">
        <v>175.21</v>
      </c>
      <c r="E18" s="123">
        <v>175.21</v>
      </c>
      <c r="F18" s="123">
        <v>175.21</v>
      </c>
      <c r="G18" s="123">
        <f t="shared" ref="G18" si="1">SUM(B18:F18)</f>
        <v>805.48000000000013</v>
      </c>
    </row>
    <row r="19" spans="1:11" x14ac:dyDescent="0.25">
      <c r="A19" s="122"/>
      <c r="B19" s="121"/>
      <c r="C19" s="121"/>
      <c r="D19" s="121"/>
      <c r="E19" s="121"/>
      <c r="F19" s="121"/>
      <c r="G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111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G12*'Consumo eléctrico'!F2</f>
        <v>13.378900388332967</v>
      </c>
    </row>
    <row r="25" spans="1:11" x14ac:dyDescent="0.25">
      <c r="A25" s="182"/>
      <c r="B25" s="14" t="s">
        <v>53</v>
      </c>
      <c r="C25" s="15">
        <f>G12*'Consumo eléctrico'!O2</f>
        <v>12.823112912337862</v>
      </c>
      <c r="D25">
        <f>E25*C25</f>
        <v>68.603654081007562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G12*'Consumo gas natural'!B2</f>
        <v>17.785466172663039</v>
      </c>
      <c r="D27">
        <f>E27*C27</f>
        <v>14.228372938130432</v>
      </c>
      <c r="E27">
        <v>0.8</v>
      </c>
      <c r="G27">
        <f t="shared" si="2"/>
        <v>0</v>
      </c>
      <c r="H27">
        <f t="shared" si="3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G12*'Consumo gas natural'!D2</f>
        <v>4.5755464501316867</v>
      </c>
    </row>
    <row r="29" spans="1:11" x14ac:dyDescent="0.25">
      <c r="A29" s="183"/>
      <c r="B29" s="23" t="s">
        <v>40</v>
      </c>
      <c r="C29" s="16">
        <f>'Consumo gas natural'!F2*G12</f>
        <v>0</v>
      </c>
    </row>
    <row r="30" spans="1:11" x14ac:dyDescent="0.25">
      <c r="A30" s="171" t="s">
        <v>1</v>
      </c>
      <c r="B30" s="14" t="s">
        <v>31</v>
      </c>
      <c r="C30" s="15">
        <f>G13*'Consumo eléctrico'!F3</f>
        <v>0</v>
      </c>
    </row>
    <row r="31" spans="1:11" x14ac:dyDescent="0.25">
      <c r="A31" s="172"/>
      <c r="B31" s="14" t="s">
        <v>53</v>
      </c>
      <c r="C31" s="15">
        <f>G13*'Consumo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1 (s calle 15)'!G13*'Consumo gas natural'!B3</f>
        <v>0</v>
      </c>
    </row>
    <row r="34" spans="1:3" x14ac:dyDescent="0.25">
      <c r="A34" s="172"/>
      <c r="B34" s="17" t="s">
        <v>37</v>
      </c>
      <c r="C34" s="16">
        <f>G13*'Consumo gas natural'!D3</f>
        <v>0</v>
      </c>
    </row>
    <row r="35" spans="1:3" x14ac:dyDescent="0.25">
      <c r="A35" s="173"/>
      <c r="B35" s="23" t="s">
        <v>40</v>
      </c>
      <c r="C35" s="16">
        <f>G13*'Consumo gas natural'!F3</f>
        <v>0</v>
      </c>
    </row>
    <row r="36" spans="1:3" x14ac:dyDescent="0.25">
      <c r="A36" s="184" t="s">
        <v>2</v>
      </c>
      <c r="B36" s="14" t="s">
        <v>31</v>
      </c>
      <c r="C36" s="15">
        <f>G14*'Consumo eléctrico'!F4</f>
        <v>2.6386941539380397</v>
      </c>
    </row>
    <row r="37" spans="1:3" x14ac:dyDescent="0.25">
      <c r="A37" s="185"/>
      <c r="B37" s="14" t="s">
        <v>53</v>
      </c>
      <c r="C37" s="15">
        <f>G14*'Consumo eléctrico'!O4</f>
        <v>0.8583462396626802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G14*'Consumo gas natural'!B4</f>
        <v>0.31865658199479263</v>
      </c>
    </row>
    <row r="40" spans="1:3" x14ac:dyDescent="0.25">
      <c r="A40" s="185"/>
      <c r="B40" s="17" t="s">
        <v>37</v>
      </c>
      <c r="C40" s="16">
        <f>G14*'Consumo gas natural'!D4</f>
        <v>1.3412935301875364E-2</v>
      </c>
    </row>
    <row r="41" spans="1:3" x14ac:dyDescent="0.25">
      <c r="A41" s="186"/>
      <c r="B41" s="23" t="s">
        <v>40</v>
      </c>
      <c r="C41" s="16">
        <f>G14*'Consumo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G15*'Consumo eléctrico'!F5</f>
        <v>0</v>
      </c>
    </row>
    <row r="43" spans="1:3" x14ac:dyDescent="0.25">
      <c r="A43" s="188"/>
      <c r="B43" s="14" t="s">
        <v>53</v>
      </c>
      <c r="C43" s="15">
        <f>G15*'Consumo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G15*'Consumo gas natural'!B5</f>
        <v>0</v>
      </c>
    </row>
    <row r="46" spans="1:3" x14ac:dyDescent="0.25">
      <c r="A46" s="188"/>
      <c r="B46" s="17" t="s">
        <v>37</v>
      </c>
      <c r="C46" s="16">
        <f>G15*'Consumo gas natural'!D5</f>
        <v>0</v>
      </c>
    </row>
    <row r="47" spans="1:3" x14ac:dyDescent="0.25">
      <c r="A47" s="189"/>
      <c r="B47" s="23" t="s">
        <v>40</v>
      </c>
      <c r="C47" s="16">
        <f>G15*'Consumo gas natural'!F5</f>
        <v>0</v>
      </c>
    </row>
    <row r="48" spans="1:3" x14ac:dyDescent="0.25">
      <c r="A48" s="190" t="s">
        <v>4</v>
      </c>
      <c r="B48" s="14" t="s">
        <v>31</v>
      </c>
      <c r="C48" s="15">
        <f>G16*'Consumo eléctrico'!F6</f>
        <v>4.4061823306248256</v>
      </c>
    </row>
    <row r="49" spans="1:10" x14ac:dyDescent="0.25">
      <c r="A49" s="191"/>
      <c r="B49" s="14" t="s">
        <v>53</v>
      </c>
      <c r="C49" s="15">
        <f>'Consumo eléctrico'!O6*G16</f>
        <v>1.3777928779688775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G16*'Consumo gas natural'!B6</f>
        <v>3.1134891468026069</v>
      </c>
    </row>
    <row r="52" spans="1:10" x14ac:dyDescent="0.25">
      <c r="A52" s="191"/>
      <c r="B52" s="17" t="s">
        <v>37</v>
      </c>
      <c r="C52" s="16">
        <f>G16*'Consumo gas natural'!D6</f>
        <v>1.2013223903159349</v>
      </c>
    </row>
    <row r="53" spans="1:10" x14ac:dyDescent="0.25">
      <c r="A53" s="192"/>
      <c r="B53" s="23" t="s">
        <v>40</v>
      </c>
      <c r="C53" s="16">
        <f>G16*'Consumo gas natural'!F6</f>
        <v>22.31027296301022</v>
      </c>
    </row>
    <row r="54" spans="1:10" x14ac:dyDescent="0.25">
      <c r="A54" s="193" t="s">
        <v>5</v>
      </c>
      <c r="B54" s="14" t="s">
        <v>31</v>
      </c>
      <c r="C54" s="15">
        <f>G17*'Consumo eléctrico'!F7</f>
        <v>5.6663012782696649</v>
      </c>
    </row>
    <row r="55" spans="1:10" x14ac:dyDescent="0.25">
      <c r="A55" s="194"/>
      <c r="B55" s="14" t="s">
        <v>53</v>
      </c>
      <c r="C55" s="15">
        <f>G17*'Consumo eléctrico'!O7</f>
        <v>7.0072578417359743</v>
      </c>
      <c r="D55">
        <f>E55*C55</f>
        <v>37.488829453287458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G17*'Consumo gas natural'!B7</f>
        <v>8.6398954368241636</v>
      </c>
      <c r="D57">
        <f>E57*C57</f>
        <v>6.9119163494593314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1 (s calle 15)'!G17</f>
        <v>1.5838409792084349</v>
      </c>
    </row>
    <row r="59" spans="1:10" x14ac:dyDescent="0.25">
      <c r="A59" s="195"/>
      <c r="B59" s="23" t="s">
        <v>40</v>
      </c>
      <c r="C59" s="16">
        <f>G17*'Consumo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G18*'Consumo eléctrico'!F8</f>
        <v>3.4513854532730983</v>
      </c>
    </row>
    <row r="61" spans="1:10" x14ac:dyDescent="0.25">
      <c r="A61" s="197"/>
      <c r="B61" s="14" t="s">
        <v>53</v>
      </c>
      <c r="C61" s="15">
        <f>G18*'Consumo eléctrico'!O8</f>
        <v>4.1853706435093176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G18*'Consumo gas natural'!B8</f>
        <v>3.364148818309693</v>
      </c>
    </row>
    <row r="64" spans="1:10" x14ac:dyDescent="0.25">
      <c r="A64" s="197"/>
      <c r="B64" s="17" t="s">
        <v>37</v>
      </c>
      <c r="C64" s="16">
        <f>G18*'Consumo gas natural'!D8</f>
        <v>7.9443049235949845E-2</v>
      </c>
    </row>
    <row r="65" spans="1:3" x14ac:dyDescent="0.25">
      <c r="A65" s="198"/>
      <c r="B65" s="23" t="s">
        <v>40</v>
      </c>
      <c r="C65" s="16">
        <f>G18*'Consumo gas natural'!F8</f>
        <v>0</v>
      </c>
    </row>
  </sheetData>
  <mergeCells count="21">
    <mergeCell ref="A36:A41"/>
    <mergeCell ref="A42:A47"/>
    <mergeCell ref="A48:A53"/>
    <mergeCell ref="A54:A59"/>
    <mergeCell ref="A60:A65"/>
    <mergeCell ref="A30:A35"/>
    <mergeCell ref="A1:G1"/>
    <mergeCell ref="A2:A11"/>
    <mergeCell ref="B3:B8"/>
    <mergeCell ref="C3:C8"/>
    <mergeCell ref="D3:D8"/>
    <mergeCell ref="E3:E8"/>
    <mergeCell ref="F3:F8"/>
    <mergeCell ref="G3:G8"/>
    <mergeCell ref="B9:B11"/>
    <mergeCell ref="C9:C11"/>
    <mergeCell ref="D9:D11"/>
    <mergeCell ref="E9:E11"/>
    <mergeCell ref="F9:F11"/>
    <mergeCell ref="G9:G11"/>
    <mergeCell ref="A24:A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40FF-1D78-4C45-90FC-DF70FD4C3A3D}">
  <dimension ref="A1:N65"/>
  <sheetViews>
    <sheetView zoomScale="70" zoomScaleNormal="70" workbookViewId="0">
      <selection activeCell="F45" sqref="F45"/>
    </sheetView>
  </sheetViews>
  <sheetFormatPr baseColWidth="10" defaultRowHeight="15" x14ac:dyDescent="0.25"/>
  <cols>
    <col min="1" max="1" width="11.85546875" customWidth="1"/>
    <col min="2" max="7" width="22.85546875" customWidth="1"/>
  </cols>
  <sheetData>
    <row r="1" spans="1:14" x14ac:dyDescent="0.25">
      <c r="A1" s="174" t="s">
        <v>101</v>
      </c>
      <c r="B1" s="174"/>
      <c r="C1" s="174"/>
      <c r="D1" s="174"/>
      <c r="E1" s="174"/>
      <c r="F1" s="174"/>
      <c r="G1" s="174"/>
    </row>
    <row r="2" spans="1:14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28</v>
      </c>
      <c r="G2" s="30" t="s">
        <v>25</v>
      </c>
    </row>
    <row r="3" spans="1:14" x14ac:dyDescent="0.25">
      <c r="A3" s="175"/>
      <c r="B3" s="176"/>
      <c r="C3" s="177"/>
      <c r="D3" s="176"/>
      <c r="E3" s="176"/>
      <c r="F3" s="177"/>
      <c r="G3" s="176"/>
    </row>
    <row r="4" spans="1:14" x14ac:dyDescent="0.25">
      <c r="A4" s="175"/>
      <c r="B4" s="176"/>
      <c r="C4" s="178"/>
      <c r="D4" s="176"/>
      <c r="E4" s="176"/>
      <c r="F4" s="178"/>
      <c r="G4" s="176"/>
    </row>
    <row r="5" spans="1:14" x14ac:dyDescent="0.25">
      <c r="A5" s="175"/>
      <c r="B5" s="176"/>
      <c r="C5" s="178"/>
      <c r="D5" s="176"/>
      <c r="E5" s="176"/>
      <c r="F5" s="178"/>
      <c r="G5" s="176"/>
    </row>
    <row r="6" spans="1:14" x14ac:dyDescent="0.25">
      <c r="A6" s="175"/>
      <c r="B6" s="176"/>
      <c r="C6" s="178"/>
      <c r="D6" s="176"/>
      <c r="E6" s="176"/>
      <c r="F6" s="178"/>
      <c r="G6" s="176"/>
    </row>
    <row r="7" spans="1:14" x14ac:dyDescent="0.25">
      <c r="A7" s="175"/>
      <c r="B7" s="176"/>
      <c r="C7" s="178"/>
      <c r="D7" s="176"/>
      <c r="E7" s="176"/>
      <c r="F7" s="178"/>
      <c r="G7" s="176"/>
    </row>
    <row r="8" spans="1:14" x14ac:dyDescent="0.25">
      <c r="A8" s="175"/>
      <c r="B8" s="176"/>
      <c r="C8" s="179"/>
      <c r="D8" s="176"/>
      <c r="E8" s="176"/>
      <c r="F8" s="179"/>
      <c r="G8" s="176"/>
    </row>
    <row r="9" spans="1:14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  <c r="F9" s="180" t="s">
        <v>26</v>
      </c>
      <c r="G9" s="180" t="s">
        <v>26</v>
      </c>
    </row>
    <row r="10" spans="1:14" x14ac:dyDescent="0.25">
      <c r="A10" s="175"/>
      <c r="B10" s="180"/>
      <c r="C10" s="180"/>
      <c r="D10" s="180"/>
      <c r="E10" s="180"/>
      <c r="F10" s="180"/>
      <c r="G10" s="180"/>
    </row>
    <row r="11" spans="1:14" x14ac:dyDescent="0.25">
      <c r="A11" s="175"/>
      <c r="B11" s="180"/>
      <c r="C11" s="180"/>
      <c r="D11" s="180"/>
      <c r="E11" s="180"/>
      <c r="F11" s="180"/>
      <c r="G11" s="180"/>
    </row>
    <row r="12" spans="1:14" x14ac:dyDescent="0.25">
      <c r="A12" s="60" t="s">
        <v>0</v>
      </c>
      <c r="B12" s="114">
        <v>0</v>
      </c>
      <c r="C12" s="114">
        <v>0</v>
      </c>
      <c r="D12" s="114">
        <v>764.41</v>
      </c>
      <c r="E12" s="114">
        <v>764.41</v>
      </c>
      <c r="F12" s="114">
        <v>764.41</v>
      </c>
      <c r="G12" s="114">
        <f t="shared" ref="G12:G17" si="0">SUM(B12:F12)</f>
        <v>2293.23</v>
      </c>
      <c r="H12" s="18"/>
      <c r="I12" s="22" t="s">
        <v>31</v>
      </c>
      <c r="J12" s="14" t="s">
        <v>53</v>
      </c>
      <c r="K12" s="14" t="s">
        <v>54</v>
      </c>
      <c r="L12" s="23" t="s">
        <v>38</v>
      </c>
      <c r="M12" s="23" t="s">
        <v>37</v>
      </c>
      <c r="N12" s="23" t="s">
        <v>40</v>
      </c>
    </row>
    <row r="13" spans="1:14" x14ac:dyDescent="0.25">
      <c r="A13" s="57" t="s">
        <v>1</v>
      </c>
      <c r="B13" s="115">
        <v>226.53</v>
      </c>
      <c r="C13" s="115">
        <v>872.49</v>
      </c>
      <c r="D13" s="115">
        <v>0</v>
      </c>
      <c r="E13" s="115">
        <v>0</v>
      </c>
      <c r="F13" s="115">
        <v>0</v>
      </c>
      <c r="G13" s="115">
        <f t="shared" si="0"/>
        <v>1099.02</v>
      </c>
      <c r="I13" s="25">
        <f>C24+C30+C36+C42+C48+C54+C60</f>
        <v>35.337362228829477</v>
      </c>
      <c r="J13" s="25">
        <f>C25+C31+C37+C43+C49+C55+C61</f>
        <v>32.664315788908866</v>
      </c>
      <c r="K13" s="25">
        <f>C26+C32+C38+C44+C50+C56+C62</f>
        <v>0</v>
      </c>
      <c r="L13" s="25">
        <f>C27+C33+C39+C45+C51+C57+C63</f>
        <v>37.257565591698764</v>
      </c>
      <c r="M13" s="25">
        <f>C28+C34+C40+C46+C52+C58+C64</f>
        <v>9.7201472074331861</v>
      </c>
      <c r="N13" s="25">
        <f>C29+C35+C41+C47+C53+C59+C65</f>
        <v>8.7983585341997426</v>
      </c>
    </row>
    <row r="14" spans="1:14" x14ac:dyDescent="0.25">
      <c r="A14" s="58" t="s">
        <v>2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f t="shared" si="0"/>
        <v>0</v>
      </c>
    </row>
    <row r="15" spans="1:14" x14ac:dyDescent="0.25">
      <c r="A15" s="59" t="s">
        <v>3</v>
      </c>
      <c r="B15" s="117">
        <v>167.95</v>
      </c>
      <c r="C15" s="117">
        <v>0</v>
      </c>
      <c r="D15" s="117">
        <v>0</v>
      </c>
      <c r="E15" s="117">
        <v>0</v>
      </c>
      <c r="F15" s="117">
        <v>0</v>
      </c>
      <c r="G15" s="117">
        <f t="shared" si="0"/>
        <v>167.95</v>
      </c>
    </row>
    <row r="16" spans="1:14" x14ac:dyDescent="0.25">
      <c r="A16" s="63" t="s">
        <v>4</v>
      </c>
      <c r="B16" s="118">
        <v>252.16</v>
      </c>
      <c r="C16" s="118">
        <v>0</v>
      </c>
      <c r="D16" s="118">
        <v>0</v>
      </c>
      <c r="E16" s="118">
        <v>0</v>
      </c>
      <c r="F16" s="118">
        <v>0</v>
      </c>
      <c r="G16" s="118">
        <f t="shared" si="0"/>
        <v>252.16</v>
      </c>
    </row>
    <row r="17" spans="1:11" x14ac:dyDescent="0.25">
      <c r="A17" s="61" t="s">
        <v>5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f t="shared" si="0"/>
        <v>0</v>
      </c>
    </row>
    <row r="18" spans="1:11" x14ac:dyDescent="0.25">
      <c r="A18" s="120" t="s">
        <v>11</v>
      </c>
      <c r="B18" s="123">
        <v>630.82000000000005</v>
      </c>
      <c r="C18" s="123">
        <v>423.62</v>
      </c>
      <c r="D18" s="123">
        <v>409.07</v>
      </c>
      <c r="E18" s="123">
        <v>409.07</v>
      </c>
      <c r="F18" s="123">
        <v>409.07</v>
      </c>
      <c r="G18" s="123">
        <f t="shared" ref="G18" si="1">SUM(B18:F18)</f>
        <v>2281.65</v>
      </c>
    </row>
    <row r="19" spans="1:11" x14ac:dyDescent="0.25">
      <c r="A19" s="122"/>
      <c r="B19" s="121"/>
      <c r="C19" s="121"/>
      <c r="D19" s="121"/>
      <c r="E19" s="121"/>
      <c r="F19" s="121"/>
      <c r="G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111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G12*'Consumo eléctrico'!F2</f>
        <v>13.398648705171436</v>
      </c>
    </row>
    <row r="25" spans="1:11" x14ac:dyDescent="0.25">
      <c r="A25" s="182"/>
      <c r="B25" s="14" t="s">
        <v>53</v>
      </c>
      <c r="C25" s="15">
        <f>'Consumo eléctrico'!O2*G12</f>
        <v>12.842040842832743</v>
      </c>
      <c r="D25">
        <f>E25*C25</f>
        <v>68.704918509155178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G12*'Consumo gas natural'!B2</f>
        <v>17.811718929683632</v>
      </c>
      <c r="D27">
        <f>E27*C27</f>
        <v>14.249375143746907</v>
      </c>
      <c r="E27">
        <v>0.8</v>
      </c>
      <c r="G27">
        <f t="shared" si="2"/>
        <v>0</v>
      </c>
      <c r="H27">
        <f t="shared" si="3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G12*'Consumo gas natural'!D2</f>
        <v>4.5823003191630409</v>
      </c>
    </row>
    <row r="29" spans="1:11" x14ac:dyDescent="0.25">
      <c r="A29" s="183"/>
      <c r="B29" s="23" t="s">
        <v>40</v>
      </c>
      <c r="C29" s="16">
        <f>'Consumo gas natural'!F2*G12</f>
        <v>0</v>
      </c>
    </row>
    <row r="30" spans="1:11" x14ac:dyDescent="0.25">
      <c r="A30" s="171" t="s">
        <v>1</v>
      </c>
      <c r="B30" s="14" t="s">
        <v>31</v>
      </c>
      <c r="C30" s="15">
        <f>G13*'Consumo eléctrico'!F3</f>
        <v>9.8747046657430868</v>
      </c>
    </row>
    <row r="31" spans="1:11" x14ac:dyDescent="0.25">
      <c r="A31" s="172"/>
      <c r="B31" s="14" t="s">
        <v>53</v>
      </c>
      <c r="C31" s="15">
        <f>G13*'Consumo eléctrico'!O3</f>
        <v>6.979644457400747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3 (interno)'!G13*'Consumo gas natural'!B3</f>
        <v>8.0841722893196231</v>
      </c>
    </row>
    <row r="34" spans="1:3" x14ac:dyDescent="0.25">
      <c r="A34" s="172"/>
      <c r="B34" s="17" t="s">
        <v>37</v>
      </c>
      <c r="C34" s="16">
        <f>G13*'Consumo gas natural'!D3</f>
        <v>4.4098141587810629</v>
      </c>
    </row>
    <row r="35" spans="1:3" x14ac:dyDescent="0.25">
      <c r="A35" s="173"/>
      <c r="B35" s="23" t="s">
        <v>40</v>
      </c>
      <c r="C35" s="16">
        <f>G13*'Consumo gas natural'!F3</f>
        <v>0</v>
      </c>
    </row>
    <row r="36" spans="1:3" x14ac:dyDescent="0.25">
      <c r="A36" s="184" t="s">
        <v>2</v>
      </c>
      <c r="B36" s="14" t="s">
        <v>31</v>
      </c>
      <c r="C36" s="15">
        <f>G14*'Consumo eléctrico'!F4</f>
        <v>0</v>
      </c>
    </row>
    <row r="37" spans="1:3" x14ac:dyDescent="0.25">
      <c r="A37" s="185"/>
      <c r="B37" s="14" t="s">
        <v>53</v>
      </c>
      <c r="C37" s="15">
        <f>G14*'Consumo eléctrico'!O4</f>
        <v>0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G14*'Consumo gas natural'!B4</f>
        <v>0</v>
      </c>
    </row>
    <row r="40" spans="1:3" x14ac:dyDescent="0.25">
      <c r="A40" s="185"/>
      <c r="B40" s="17" t="s">
        <v>37</v>
      </c>
      <c r="C40" s="16">
        <f>G14*'Consumo gas natural'!D4</f>
        <v>0</v>
      </c>
    </row>
    <row r="41" spans="1:3" x14ac:dyDescent="0.25">
      <c r="A41" s="186"/>
      <c r="B41" s="23" t="s">
        <v>40</v>
      </c>
      <c r="C41" s="16">
        <f>G14*'Consumo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G15*'Consumo eléctrico'!F5</f>
        <v>0.54977380227543216</v>
      </c>
    </row>
    <row r="43" spans="1:3" x14ac:dyDescent="0.25">
      <c r="A43" s="188"/>
      <c r="B43" s="14" t="s">
        <v>53</v>
      </c>
      <c r="C43" s="15">
        <f>G15*'Consumo eléctrico'!O5</f>
        <v>0.44355226130653663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G15*'Consumo gas natural'!B5</f>
        <v>0.60434201573622404</v>
      </c>
    </row>
    <row r="46" spans="1:3" x14ac:dyDescent="0.25">
      <c r="A46" s="188"/>
      <c r="B46" s="17" t="s">
        <v>37</v>
      </c>
      <c r="C46" s="16">
        <f>G15*'Consumo gas natural'!D5</f>
        <v>2.9239910754271979E-2</v>
      </c>
    </row>
    <row r="47" spans="1:3" x14ac:dyDescent="0.25">
      <c r="A47" s="189"/>
      <c r="B47" s="23" t="s">
        <v>40</v>
      </c>
      <c r="C47" s="16">
        <f>G15*'Consumo gas natural'!F5</f>
        <v>0</v>
      </c>
    </row>
    <row r="48" spans="1:3" x14ac:dyDescent="0.25">
      <c r="A48" s="190" t="s">
        <v>4</v>
      </c>
      <c r="B48" s="14" t="s">
        <v>31</v>
      </c>
      <c r="C48" s="15">
        <f>G16*'Consumo eléctrico'!F6</f>
        <v>1.7376377230421109</v>
      </c>
    </row>
    <row r="49" spans="1:10" x14ac:dyDescent="0.25">
      <c r="A49" s="191"/>
      <c r="B49" s="14" t="s">
        <v>53</v>
      </c>
      <c r="C49" s="15">
        <f>'Consumo eléctrico'!O6*G16</f>
        <v>0.54335129589564157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G16*'Consumo gas natural'!B6</f>
        <v>1.2278466449660552</v>
      </c>
    </row>
    <row r="52" spans="1:10" x14ac:dyDescent="0.25">
      <c r="A52" s="191"/>
      <c r="B52" s="17" t="s">
        <v>37</v>
      </c>
      <c r="C52" s="16">
        <f>G16*'Consumo gas natural'!D6</f>
        <v>0.47375776722613999</v>
      </c>
    </row>
    <row r="53" spans="1:10" x14ac:dyDescent="0.25">
      <c r="A53" s="192"/>
      <c r="B53" s="23" t="s">
        <v>40</v>
      </c>
      <c r="C53" s="16">
        <f>G16*'Consumo gas natural'!F6</f>
        <v>8.7983585341997426</v>
      </c>
    </row>
    <row r="54" spans="1:10" x14ac:dyDescent="0.25">
      <c r="A54" s="193" t="s">
        <v>5</v>
      </c>
      <c r="B54" s="14" t="s">
        <v>31</v>
      </c>
      <c r="C54" s="15">
        <f>G17*'Consumo eléctrico'!F7</f>
        <v>0</v>
      </c>
    </row>
    <row r="55" spans="1:10" x14ac:dyDescent="0.25">
      <c r="A55" s="194"/>
      <c r="B55" s="14" t="s">
        <v>53</v>
      </c>
      <c r="C55" s="15">
        <f>'Consumo eléctrico'!O7*'Edificio 3 (interno)'!G17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G17*'Consumo gas natural'!B7</f>
        <v>0</v>
      </c>
      <c r="D57">
        <f>E57*C57</f>
        <v>0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3 (interno)'!G17</f>
        <v>0</v>
      </c>
    </row>
    <row r="59" spans="1:10" x14ac:dyDescent="0.25">
      <c r="A59" s="195"/>
      <c r="B59" s="23" t="s">
        <v>40</v>
      </c>
      <c r="C59" s="16">
        <f>G17*'Consumo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G18*'Consumo eléctrico'!F8</f>
        <v>9.7765973325974134</v>
      </c>
    </row>
    <row r="61" spans="1:10" x14ac:dyDescent="0.25">
      <c r="A61" s="197"/>
      <c r="B61" s="14" t="s">
        <v>53</v>
      </c>
      <c r="C61" s="15">
        <f>G18*'Consumo eléctrico'!O8</f>
        <v>11.8557269314732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3 (interno)'!G18</f>
        <v>9.5294857119932352</v>
      </c>
    </row>
    <row r="64" spans="1:10" x14ac:dyDescent="0.25">
      <c r="A64" s="197"/>
      <c r="B64" s="17" t="s">
        <v>37</v>
      </c>
      <c r="C64" s="16">
        <f>G18*'Consumo gas natural'!D8</f>
        <v>0.22503505150867179</v>
      </c>
    </row>
    <row r="65" spans="1:3" x14ac:dyDescent="0.25">
      <c r="A65" s="198"/>
      <c r="B65" s="23" t="s">
        <v>40</v>
      </c>
      <c r="C65" s="16">
        <f>G18*'Consumo gas natural'!F8</f>
        <v>0</v>
      </c>
    </row>
  </sheetData>
  <mergeCells count="21">
    <mergeCell ref="A36:A41"/>
    <mergeCell ref="A42:A47"/>
    <mergeCell ref="A48:A53"/>
    <mergeCell ref="A54:A59"/>
    <mergeCell ref="A60:A65"/>
    <mergeCell ref="A30:A35"/>
    <mergeCell ref="A1:G1"/>
    <mergeCell ref="A2:A11"/>
    <mergeCell ref="B3:B8"/>
    <mergeCell ref="C3:C8"/>
    <mergeCell ref="D3:D8"/>
    <mergeCell ref="E3:E8"/>
    <mergeCell ref="F3:F8"/>
    <mergeCell ref="G3:G8"/>
    <mergeCell ref="B9:B11"/>
    <mergeCell ref="C9:C11"/>
    <mergeCell ref="D9:D11"/>
    <mergeCell ref="E9:E11"/>
    <mergeCell ref="F9:F11"/>
    <mergeCell ref="G9:G11"/>
    <mergeCell ref="A24:A2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26D3-E94E-44CB-82F7-EDE478A2DD4C}">
  <dimension ref="A1:M65"/>
  <sheetViews>
    <sheetView topLeftCell="A10" zoomScale="70" zoomScaleNormal="7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74" t="s">
        <v>102</v>
      </c>
      <c r="B1" s="174"/>
      <c r="C1" s="174"/>
      <c r="D1" s="174"/>
      <c r="E1" s="174"/>
      <c r="F1" s="174"/>
    </row>
    <row r="2" spans="1:13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75"/>
      <c r="B3" s="176"/>
      <c r="C3" s="177"/>
      <c r="D3" s="176"/>
      <c r="E3" s="177"/>
      <c r="F3" s="176"/>
    </row>
    <row r="4" spans="1:13" x14ac:dyDescent="0.25">
      <c r="A4" s="175"/>
      <c r="B4" s="176"/>
      <c r="C4" s="178"/>
      <c r="D4" s="176"/>
      <c r="E4" s="178"/>
      <c r="F4" s="176"/>
    </row>
    <row r="5" spans="1:13" x14ac:dyDescent="0.25">
      <c r="A5" s="175"/>
      <c r="B5" s="176"/>
      <c r="C5" s="178"/>
      <c r="D5" s="176"/>
      <c r="E5" s="178"/>
      <c r="F5" s="176"/>
    </row>
    <row r="6" spans="1:13" x14ac:dyDescent="0.25">
      <c r="A6" s="175"/>
      <c r="B6" s="176"/>
      <c r="C6" s="178"/>
      <c r="D6" s="176"/>
      <c r="E6" s="178"/>
      <c r="F6" s="176"/>
    </row>
    <row r="7" spans="1:13" x14ac:dyDescent="0.25">
      <c r="A7" s="175"/>
      <c r="B7" s="176"/>
      <c r="C7" s="178"/>
      <c r="D7" s="176"/>
      <c r="E7" s="178"/>
      <c r="F7" s="176"/>
    </row>
    <row r="8" spans="1:13" x14ac:dyDescent="0.25">
      <c r="A8" s="175"/>
      <c r="B8" s="176"/>
      <c r="C8" s="179"/>
      <c r="D8" s="176"/>
      <c r="E8" s="179"/>
      <c r="F8" s="176"/>
    </row>
    <row r="9" spans="1:13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  <c r="F9" s="180" t="s">
        <v>26</v>
      </c>
    </row>
    <row r="10" spans="1:13" x14ac:dyDescent="0.25">
      <c r="A10" s="175"/>
      <c r="B10" s="180"/>
      <c r="C10" s="180"/>
      <c r="D10" s="180"/>
      <c r="E10" s="180"/>
      <c r="F10" s="180"/>
    </row>
    <row r="11" spans="1:13" x14ac:dyDescent="0.25">
      <c r="A11" s="175"/>
      <c r="B11" s="180"/>
      <c r="C11" s="180"/>
      <c r="D11" s="180"/>
      <c r="E11" s="180"/>
      <c r="F11" s="180"/>
    </row>
    <row r="12" spans="1:13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v>0</v>
      </c>
      <c r="F12" s="114">
        <f t="shared" ref="F12:F17" si="0">SUM(B12:E12)</f>
        <v>0</v>
      </c>
      <c r="G12" s="18"/>
      <c r="H12" s="22" t="s">
        <v>31</v>
      </c>
      <c r="I12" s="14" t="s">
        <v>53</v>
      </c>
      <c r="J12" s="14" t="s">
        <v>54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f t="shared" si="0"/>
        <v>0</v>
      </c>
      <c r="H13" s="25">
        <f>C24+C30+C36+C42+C48+C54+C60</f>
        <v>14.448251389872349</v>
      </c>
      <c r="I13" s="25">
        <f>C25+C31+C37+C43+C49+C55+C61</f>
        <v>4.6798028101453921</v>
      </c>
      <c r="J13" s="25">
        <f>C26+C32+C38+C44+C50+C56+C62</f>
        <v>0</v>
      </c>
      <c r="K13" s="25">
        <f>C27+C33+C39+C45+C51+C57+C63</f>
        <v>2.6795725363854253</v>
      </c>
      <c r="L13" s="25">
        <f>C28+C34+C40+C46+C52+C58+C64</f>
        <v>0.50034945972053557</v>
      </c>
      <c r="M13" s="25">
        <f>C29+C35+C41+C47+C53+C59+C65</f>
        <v>8.0788861635810925</v>
      </c>
    </row>
    <row r="14" spans="1:13" x14ac:dyDescent="0.25">
      <c r="A14" s="58" t="s">
        <v>2</v>
      </c>
      <c r="B14" s="116">
        <v>185.28</v>
      </c>
      <c r="C14" s="116">
        <v>231.54</v>
      </c>
      <c r="D14" s="116">
        <v>231.54</v>
      </c>
      <c r="E14" s="116">
        <v>0</v>
      </c>
      <c r="F14" s="116">
        <f t="shared" si="0"/>
        <v>648.36</v>
      </c>
    </row>
    <row r="15" spans="1:13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f t="shared" si="0"/>
        <v>0</v>
      </c>
    </row>
    <row r="16" spans="1:13" x14ac:dyDescent="0.25">
      <c r="A16" s="63" t="s">
        <v>4</v>
      </c>
      <c r="B16" s="118">
        <v>0</v>
      </c>
      <c r="C16" s="118">
        <v>0</v>
      </c>
      <c r="D16" s="118">
        <v>0</v>
      </c>
      <c r="E16" s="118">
        <v>231.54</v>
      </c>
      <c r="F16" s="118">
        <f t="shared" si="0"/>
        <v>231.54</v>
      </c>
    </row>
    <row r="17" spans="1:11" x14ac:dyDescent="0.25">
      <c r="A17" s="61" t="s">
        <v>5</v>
      </c>
      <c r="B17" s="119">
        <v>0</v>
      </c>
      <c r="C17" s="119">
        <v>0</v>
      </c>
      <c r="D17" s="119">
        <v>0</v>
      </c>
      <c r="E17" s="119">
        <v>0</v>
      </c>
      <c r="F17" s="119">
        <f t="shared" si="0"/>
        <v>0</v>
      </c>
    </row>
    <row r="18" spans="1:11" x14ac:dyDescent="0.25">
      <c r="A18" s="120" t="s">
        <v>11</v>
      </c>
      <c r="B18" s="123">
        <v>0</v>
      </c>
      <c r="C18" s="123">
        <v>0</v>
      </c>
      <c r="D18" s="123">
        <v>0</v>
      </c>
      <c r="E18" s="123">
        <v>0</v>
      </c>
      <c r="F18" s="123">
        <f t="shared" ref="F18" si="1">SUM(B18:E18)</f>
        <v>0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113</v>
      </c>
      <c r="C21" s="9" t="s">
        <v>114</v>
      </c>
      <c r="D21" s="9" t="s">
        <v>115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F12*'Consumo eléctrico'!F2</f>
        <v>0</v>
      </c>
    </row>
    <row r="25" spans="1:11" x14ac:dyDescent="0.25">
      <c r="A25" s="182"/>
      <c r="B25" s="14" t="s">
        <v>53</v>
      </c>
      <c r="C25" s="15">
        <f>'Consumo eléctrico'!O2*F12</f>
        <v>0</v>
      </c>
      <c r="D25">
        <f>E25*C25</f>
        <v>0</v>
      </c>
      <c r="E25">
        <v>5.4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3.9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F12*'Consumo gas natural'!B2</f>
        <v>0</v>
      </c>
      <c r="D27">
        <f>E27*C27</f>
        <v>0</v>
      </c>
      <c r="E27">
        <v>0.8</v>
      </c>
      <c r="G27">
        <f t="shared" si="2"/>
        <v>0</v>
      </c>
      <c r="H27">
        <f t="shared" si="3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F12*'Consumo gas natural'!D2</f>
        <v>0</v>
      </c>
    </row>
    <row r="29" spans="1:11" x14ac:dyDescent="0.25">
      <c r="A29" s="183"/>
      <c r="B29" s="23" t="s">
        <v>40</v>
      </c>
      <c r="C29" s="16">
        <f>'Consumo gas natural'!F2*F12</f>
        <v>0</v>
      </c>
    </row>
    <row r="30" spans="1:11" x14ac:dyDescent="0.25">
      <c r="A30" s="171" t="s">
        <v>1</v>
      </c>
      <c r="B30" s="14" t="s">
        <v>31</v>
      </c>
      <c r="C30" s="15">
        <f>F13*'Consumo eléctrico'!F3</f>
        <v>0</v>
      </c>
    </row>
    <row r="31" spans="1:11" x14ac:dyDescent="0.25">
      <c r="A31" s="172"/>
      <c r="B31" s="14" t="s">
        <v>53</v>
      </c>
      <c r="C31" s="15">
        <f>F13*'Consumo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3 (s calle 65)'!F13*'Consumo gas natural'!B3</f>
        <v>0</v>
      </c>
    </row>
    <row r="34" spans="1:3" x14ac:dyDescent="0.25">
      <c r="A34" s="172"/>
      <c r="B34" s="17" t="s">
        <v>37</v>
      </c>
      <c r="C34" s="16">
        <f>F13*'Consumo gas natural'!D3</f>
        <v>0</v>
      </c>
    </row>
    <row r="35" spans="1:3" x14ac:dyDescent="0.25">
      <c r="A35" s="173"/>
      <c r="B35" s="23" t="s">
        <v>40</v>
      </c>
      <c r="C35" s="16">
        <f>F13*'Consumo gas natural'!F3</f>
        <v>0</v>
      </c>
    </row>
    <row r="36" spans="1:3" x14ac:dyDescent="0.25">
      <c r="A36" s="184" t="s">
        <v>2</v>
      </c>
      <c r="B36" s="14" t="s">
        <v>31</v>
      </c>
      <c r="C36" s="15">
        <f>F14*'Consumo eléctrico'!F4</f>
        <v>12.85270634548319</v>
      </c>
    </row>
    <row r="37" spans="1:3" x14ac:dyDescent="0.25">
      <c r="A37" s="185"/>
      <c r="B37" s="14" t="s">
        <v>53</v>
      </c>
      <c r="C37" s="15">
        <f>F14*'Consumo eléctrico'!O4</f>
        <v>4.1808832390330952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F14*'Consumo gas natural'!B4</f>
        <v>1.5521311809942433</v>
      </c>
    </row>
    <row r="40" spans="1:3" x14ac:dyDescent="0.25">
      <c r="A40" s="185"/>
      <c r="B40" s="17" t="s">
        <v>37</v>
      </c>
      <c r="C40" s="16">
        <f>F14*'Consumo gas natural'!D4</f>
        <v>6.5332512450784391E-2</v>
      </c>
    </row>
    <row r="41" spans="1:3" x14ac:dyDescent="0.25">
      <c r="A41" s="186"/>
      <c r="B41" s="23" t="s">
        <v>40</v>
      </c>
      <c r="C41" s="16">
        <f>F14*'Consumo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F15*'Consumo eléctrico'!F5</f>
        <v>0</v>
      </c>
    </row>
    <row r="43" spans="1:3" x14ac:dyDescent="0.25">
      <c r="A43" s="188"/>
      <c r="B43" s="14" t="s">
        <v>53</v>
      </c>
      <c r="C43" s="15">
        <f>F15*'Consumo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F15*'Consumo gas natural'!B5</f>
        <v>0</v>
      </c>
    </row>
    <row r="46" spans="1:3" x14ac:dyDescent="0.25">
      <c r="A46" s="188"/>
      <c r="B46" s="17" t="s">
        <v>37</v>
      </c>
      <c r="C46" s="16">
        <f>F15*'Consumo gas natural'!D5</f>
        <v>0</v>
      </c>
    </row>
    <row r="47" spans="1:3" x14ac:dyDescent="0.25">
      <c r="A47" s="189"/>
      <c r="B47" s="23" t="s">
        <v>40</v>
      </c>
      <c r="C47" s="16">
        <f>F15*'Consumo gas natural'!F5</f>
        <v>0</v>
      </c>
    </row>
    <row r="48" spans="1:3" x14ac:dyDescent="0.25">
      <c r="A48" s="190" t="s">
        <v>4</v>
      </c>
      <c r="B48" s="14" t="s">
        <v>31</v>
      </c>
      <c r="C48" s="15">
        <f>F16*'Consumo eléctrico'!F6</f>
        <v>1.595545044389159</v>
      </c>
    </row>
    <row r="49" spans="1:10" x14ac:dyDescent="0.25">
      <c r="A49" s="191"/>
      <c r="B49" s="14" t="s">
        <v>53</v>
      </c>
      <c r="C49" s="15">
        <f>'Consumo eléctrico'!O6*F16</f>
        <v>0.49891957111229712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F16*'Consumo gas natural'!B6</f>
        <v>1.127441355391182</v>
      </c>
    </row>
    <row r="52" spans="1:10" x14ac:dyDescent="0.25">
      <c r="A52" s="191"/>
      <c r="B52" s="17" t="s">
        <v>37</v>
      </c>
      <c r="C52" s="16">
        <f>F16*'Consumo gas natural'!D6</f>
        <v>0.43501694726975115</v>
      </c>
    </row>
    <row r="53" spans="1:10" x14ac:dyDescent="0.25">
      <c r="A53" s="192"/>
      <c r="B53" s="23" t="s">
        <v>40</v>
      </c>
      <c r="C53" s="16">
        <f>F16*'Consumo gas natural'!F6</f>
        <v>8.0788861635810925</v>
      </c>
    </row>
    <row r="54" spans="1:10" x14ac:dyDescent="0.25">
      <c r="A54" s="193" t="s">
        <v>5</v>
      </c>
      <c r="B54" s="14" t="s">
        <v>31</v>
      </c>
      <c r="C54" s="15">
        <f>F17*'Consumo eléctrico'!F7</f>
        <v>0</v>
      </c>
    </row>
    <row r="55" spans="1:10" x14ac:dyDescent="0.25">
      <c r="A55" s="194"/>
      <c r="B55" s="14" t="s">
        <v>53</v>
      </c>
      <c r="C55" s="15">
        <f>'Consumo eléctrico'!O7*'Edificio 3 (s calle 65)'!F17</f>
        <v>0</v>
      </c>
      <c r="D55">
        <f>E55*C55</f>
        <v>0</v>
      </c>
      <c r="E55">
        <v>5.4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3.9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F17*'Consumo gas natural'!B7</f>
        <v>0</v>
      </c>
      <c r="D57">
        <f>E57*C57</f>
        <v>0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3 (s calle 65)'!F17</f>
        <v>0</v>
      </c>
    </row>
    <row r="59" spans="1:10" x14ac:dyDescent="0.25">
      <c r="A59" s="195"/>
      <c r="B59" s="23" t="s">
        <v>40</v>
      </c>
      <c r="C59" s="16">
        <f>F17*'Consumo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F18*'Consumo eléctrico'!F8</f>
        <v>0</v>
      </c>
    </row>
    <row r="61" spans="1:10" x14ac:dyDescent="0.25">
      <c r="A61" s="197"/>
      <c r="B61" s="14" t="s">
        <v>53</v>
      </c>
      <c r="C61" s="15">
        <f>F18*'Consumo eléctrico'!O8</f>
        <v>0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3 (s calle 65)'!F18</f>
        <v>0</v>
      </c>
    </row>
    <row r="64" spans="1:10" x14ac:dyDescent="0.25">
      <c r="A64" s="197"/>
      <c r="B64" s="17" t="s">
        <v>37</v>
      </c>
      <c r="C64" s="16">
        <f>F18*'Consumo gas natural'!D8</f>
        <v>0</v>
      </c>
    </row>
    <row r="65" spans="1:3" x14ac:dyDescent="0.25">
      <c r="A65" s="198"/>
      <c r="B65" s="23" t="s">
        <v>40</v>
      </c>
      <c r="C65" s="16">
        <f>F18*'Consumo gas natural'!F8</f>
        <v>0</v>
      </c>
    </row>
  </sheetData>
  <mergeCells count="19"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D0A3-8114-44B0-9127-DBD00EDEA19A}">
  <dimension ref="A1:M65"/>
  <sheetViews>
    <sheetView zoomScale="70" zoomScaleNormal="70" workbookViewId="0">
      <selection activeCell="F25" sqref="F25:F32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74" t="s">
        <v>103</v>
      </c>
      <c r="B1" s="174"/>
      <c r="C1" s="174"/>
      <c r="D1" s="174"/>
      <c r="E1" s="174"/>
      <c r="F1" s="174"/>
    </row>
    <row r="2" spans="1:13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75"/>
      <c r="B3" s="176"/>
      <c r="C3" s="177"/>
      <c r="D3" s="176"/>
      <c r="E3" s="177"/>
      <c r="F3" s="176"/>
    </row>
    <row r="4" spans="1:13" x14ac:dyDescent="0.25">
      <c r="A4" s="175"/>
      <c r="B4" s="176"/>
      <c r="C4" s="178"/>
      <c r="D4" s="176"/>
      <c r="E4" s="178"/>
      <c r="F4" s="176"/>
    </row>
    <row r="5" spans="1:13" x14ac:dyDescent="0.25">
      <c r="A5" s="175"/>
      <c r="B5" s="176"/>
      <c r="C5" s="178"/>
      <c r="D5" s="176"/>
      <c r="E5" s="178"/>
      <c r="F5" s="176"/>
    </row>
    <row r="6" spans="1:13" x14ac:dyDescent="0.25">
      <c r="A6" s="175"/>
      <c r="B6" s="176"/>
      <c r="C6" s="178"/>
      <c r="D6" s="176"/>
      <c r="E6" s="178"/>
      <c r="F6" s="176"/>
    </row>
    <row r="7" spans="1:13" x14ac:dyDescent="0.25">
      <c r="A7" s="175"/>
      <c r="B7" s="176"/>
      <c r="C7" s="178"/>
      <c r="D7" s="176"/>
      <c r="E7" s="178"/>
      <c r="F7" s="176"/>
    </row>
    <row r="8" spans="1:13" x14ac:dyDescent="0.25">
      <c r="A8" s="175"/>
      <c r="B8" s="176"/>
      <c r="C8" s="179"/>
      <c r="D8" s="176"/>
      <c r="E8" s="179"/>
      <c r="F8" s="176"/>
    </row>
    <row r="9" spans="1:13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  <c r="F9" s="180" t="s">
        <v>26</v>
      </c>
    </row>
    <row r="10" spans="1:13" x14ac:dyDescent="0.25">
      <c r="A10" s="175"/>
      <c r="B10" s="180"/>
      <c r="C10" s="180"/>
      <c r="D10" s="180"/>
      <c r="E10" s="180"/>
      <c r="F10" s="180"/>
    </row>
    <row r="11" spans="1:13" x14ac:dyDescent="0.25">
      <c r="A11" s="175"/>
      <c r="B11" s="180"/>
      <c r="C11" s="180"/>
      <c r="D11" s="180"/>
      <c r="E11" s="180"/>
      <c r="F11" s="180"/>
    </row>
    <row r="12" spans="1:13" x14ac:dyDescent="0.25">
      <c r="A12" s="60" t="s">
        <v>0</v>
      </c>
      <c r="B12" s="114">
        <v>148.56</v>
      </c>
      <c r="C12" s="114">
        <v>316.92</v>
      </c>
      <c r="D12" s="114">
        <v>316.92</v>
      </c>
      <c r="E12" s="114">
        <v>316.92</v>
      </c>
      <c r="F12" s="114">
        <f t="shared" ref="F12:F17" si="0">SUM(B12:E12)</f>
        <v>1099.3200000000002</v>
      </c>
      <c r="G12" s="18"/>
      <c r="H12" s="22" t="s">
        <v>31</v>
      </c>
      <c r="I12" s="14" t="s">
        <v>53</v>
      </c>
      <c r="J12" s="14" t="s">
        <v>54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f t="shared" si="0"/>
        <v>0</v>
      </c>
      <c r="H13" s="25">
        <f>C24+C30+C36+C42+C48+C54+C60</f>
        <v>7.9841992503725692</v>
      </c>
      <c r="I13" s="25">
        <f>C25+C31+C37+C43+C49+C55+C61</f>
        <v>7.7679455825131143</v>
      </c>
      <c r="J13" s="25">
        <f>C26+C32+C38+C44+C50+C56+C62</f>
        <v>0</v>
      </c>
      <c r="K13" s="25">
        <f>C27+C33+C39+C45+C51+C57+C63</f>
        <v>10.377618632145879</v>
      </c>
      <c r="L13" s="25">
        <f>C28+C34+C40+C46+C52+C58+C64</f>
        <v>2.5051120732815426</v>
      </c>
      <c r="M13" s="25">
        <f>C29+C35+C41+C47+C53+C59+C65</f>
        <v>1.6831885139982377</v>
      </c>
    </row>
    <row r="14" spans="1:13" x14ac:dyDescent="0.25">
      <c r="A14" s="58" t="s">
        <v>2</v>
      </c>
      <c r="B14" s="116">
        <v>0</v>
      </c>
      <c r="C14" s="116">
        <v>0</v>
      </c>
      <c r="D14" s="116">
        <v>0</v>
      </c>
      <c r="E14" s="116">
        <v>0</v>
      </c>
      <c r="F14" s="116">
        <f t="shared" si="0"/>
        <v>0</v>
      </c>
    </row>
    <row r="15" spans="1:13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f t="shared" si="0"/>
        <v>0</v>
      </c>
    </row>
    <row r="16" spans="1:13" x14ac:dyDescent="0.25">
      <c r="A16" s="63" t="s">
        <v>4</v>
      </c>
      <c r="B16" s="118">
        <v>48.24</v>
      </c>
      <c r="C16" s="118">
        <v>0</v>
      </c>
      <c r="D16" s="118">
        <v>0</v>
      </c>
      <c r="E16" s="118">
        <v>0</v>
      </c>
      <c r="F16" s="118">
        <f t="shared" si="0"/>
        <v>48.24</v>
      </c>
    </row>
    <row r="17" spans="1:11" x14ac:dyDescent="0.25">
      <c r="A17" s="61" t="s">
        <v>5</v>
      </c>
      <c r="B17" s="119">
        <v>125.9</v>
      </c>
      <c r="C17" s="119">
        <v>0</v>
      </c>
      <c r="D17" s="119">
        <v>0</v>
      </c>
      <c r="E17" s="119">
        <v>0</v>
      </c>
      <c r="F17" s="119">
        <f t="shared" si="0"/>
        <v>125.9</v>
      </c>
    </row>
    <row r="18" spans="1:11" x14ac:dyDescent="0.25">
      <c r="A18" s="120" t="s">
        <v>11</v>
      </c>
      <c r="B18" s="123">
        <v>37.479999999999997</v>
      </c>
      <c r="C18" s="123">
        <v>25.61</v>
      </c>
      <c r="D18" s="123">
        <v>25.61</v>
      </c>
      <c r="E18" s="123">
        <v>25.61</v>
      </c>
      <c r="F18" s="123">
        <f t="shared" ref="F18" si="1">SUM(B18:E18)</f>
        <v>114.30999999999999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111</v>
      </c>
      <c r="D21" s="9" t="s">
        <v>115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F12*'Consumo eléctrico'!F2</f>
        <v>6.4229939842794073</v>
      </c>
    </row>
    <row r="25" spans="1:11" x14ac:dyDescent="0.25">
      <c r="A25" s="182"/>
      <c r="B25" s="14" t="s">
        <v>53</v>
      </c>
      <c r="C25" s="15">
        <f>'Consumo eléctrico'!O2*F12</f>
        <v>6.1561693939739559</v>
      </c>
      <c r="D25">
        <f>E25*C25</f>
        <v>32.935506257760665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F12*'Consumo gas natural'!B2</f>
        <v>8.5385150437504365</v>
      </c>
      <c r="D27">
        <f>E27*C27</f>
        <v>6.8308120350003492</v>
      </c>
      <c r="E27">
        <v>0.8</v>
      </c>
      <c r="G27">
        <f t="shared" si="2"/>
        <v>0</v>
      </c>
      <c r="H27">
        <f t="shared" si="3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F12*'Consumo gas natural'!D2</f>
        <v>2.1966459477951688</v>
      </c>
    </row>
    <row r="29" spans="1:11" x14ac:dyDescent="0.25">
      <c r="A29" s="183"/>
      <c r="B29" s="23" t="s">
        <v>40</v>
      </c>
      <c r="C29" s="16">
        <f>'Consumo gas natural'!F2*F12</f>
        <v>0</v>
      </c>
    </row>
    <row r="30" spans="1:11" x14ac:dyDescent="0.25">
      <c r="A30" s="171" t="s">
        <v>1</v>
      </c>
      <c r="B30" s="14" t="s">
        <v>31</v>
      </c>
      <c r="C30" s="15">
        <f>F13*'Consumo eléctrico'!F3</f>
        <v>0</v>
      </c>
    </row>
    <row r="31" spans="1:11" x14ac:dyDescent="0.25">
      <c r="A31" s="172"/>
      <c r="B31" s="14" t="s">
        <v>53</v>
      </c>
      <c r="C31" s="15">
        <f>F13*'Consumo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1 (s calle 65)'!F13*'Consumo gas natural'!B3</f>
        <v>0</v>
      </c>
    </row>
    <row r="34" spans="1:3" x14ac:dyDescent="0.25">
      <c r="A34" s="172"/>
      <c r="B34" s="17" t="s">
        <v>37</v>
      </c>
      <c r="C34" s="16">
        <f>F13*'Consumo gas natural'!D3</f>
        <v>0</v>
      </c>
    </row>
    <row r="35" spans="1:3" x14ac:dyDescent="0.25">
      <c r="A35" s="173"/>
      <c r="B35" s="23" t="s">
        <v>40</v>
      </c>
      <c r="C35" s="16">
        <f>F13*'Consumo gas natural'!F3</f>
        <v>0</v>
      </c>
    </row>
    <row r="36" spans="1:3" x14ac:dyDescent="0.25">
      <c r="A36" s="184" t="s">
        <v>2</v>
      </c>
      <c r="B36" s="14" t="s">
        <v>31</v>
      </c>
      <c r="C36" s="15">
        <f>F14*'Consumo eléctrico'!F4</f>
        <v>0</v>
      </c>
    </row>
    <row r="37" spans="1:3" x14ac:dyDescent="0.25">
      <c r="A37" s="185"/>
      <c r="B37" s="14" t="s">
        <v>53</v>
      </c>
      <c r="C37" s="15">
        <f>F14*'Consumo eléctrico'!O4</f>
        <v>0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F14*'Consumo gas natural'!B4</f>
        <v>0</v>
      </c>
    </row>
    <row r="40" spans="1:3" x14ac:dyDescent="0.25">
      <c r="A40" s="185"/>
      <c r="B40" s="17" t="s">
        <v>37</v>
      </c>
      <c r="C40" s="16">
        <f>F14*'Consumo gas natural'!D4</f>
        <v>0</v>
      </c>
    </row>
    <row r="41" spans="1:3" x14ac:dyDescent="0.25">
      <c r="A41" s="186"/>
      <c r="B41" s="23" t="s">
        <v>40</v>
      </c>
      <c r="C41" s="16">
        <f>F14*'Consumo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F15*'Consumo eléctrico'!F5</f>
        <v>0</v>
      </c>
    </row>
    <row r="43" spans="1:3" x14ac:dyDescent="0.25">
      <c r="A43" s="188"/>
      <c r="B43" s="14" t="s">
        <v>53</v>
      </c>
      <c r="C43" s="15">
        <f>F15*'Consumo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F15*'Consumo gas natural'!B5</f>
        <v>0</v>
      </c>
    </row>
    <row r="46" spans="1:3" x14ac:dyDescent="0.25">
      <c r="A46" s="188"/>
      <c r="B46" s="17" t="s">
        <v>37</v>
      </c>
      <c r="C46" s="16">
        <f>F15*'Consumo gas natural'!D5</f>
        <v>0</v>
      </c>
    </row>
    <row r="47" spans="1:3" x14ac:dyDescent="0.25">
      <c r="A47" s="189"/>
      <c r="B47" s="23" t="s">
        <v>40</v>
      </c>
      <c r="C47" s="16">
        <f>F15*'Consumo gas natural'!F5</f>
        <v>0</v>
      </c>
    </row>
    <row r="48" spans="1:3" x14ac:dyDescent="0.25">
      <c r="A48" s="190" t="s">
        <v>4</v>
      </c>
      <c r="B48" s="14" t="s">
        <v>31</v>
      </c>
      <c r="C48" s="15">
        <f>F16*'Consumo eléctrico'!F6</f>
        <v>0.33242244511243429</v>
      </c>
    </row>
    <row r="49" spans="1:10" x14ac:dyDescent="0.25">
      <c r="A49" s="191"/>
      <c r="B49" s="14" t="s">
        <v>53</v>
      </c>
      <c r="C49" s="15">
        <f>'Consumo eléctrico'!O6*F16</f>
        <v>0.10394696428460402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F16*'Consumo gas natural'!B6</f>
        <v>0.23489578899572694</v>
      </c>
    </row>
    <row r="52" spans="1:10" x14ac:dyDescent="0.25">
      <c r="A52" s="191"/>
      <c r="B52" s="17" t="s">
        <v>37</v>
      </c>
      <c r="C52" s="16">
        <f>F16*'Consumo gas natural'!D6</f>
        <v>9.0633227676828187E-2</v>
      </c>
    </row>
    <row r="53" spans="1:10" x14ac:dyDescent="0.25">
      <c r="A53" s="192"/>
      <c r="B53" s="23" t="s">
        <v>40</v>
      </c>
      <c r="C53" s="16">
        <f>F16*'Consumo gas natural'!F6</f>
        <v>1.6831885139982377</v>
      </c>
    </row>
    <row r="54" spans="1:10" x14ac:dyDescent="0.25">
      <c r="A54" s="193" t="s">
        <v>5</v>
      </c>
      <c r="B54" s="14" t="s">
        <v>31</v>
      </c>
      <c r="C54" s="15">
        <f>F17*'Consumo eléctrico'!F7</f>
        <v>0.7389781440630544</v>
      </c>
    </row>
    <row r="55" spans="1:10" x14ac:dyDescent="0.25">
      <c r="A55" s="194"/>
      <c r="B55" s="14" t="s">
        <v>53</v>
      </c>
      <c r="C55" s="15">
        <f>'Consumo eléctrico'!O7*'Edificio 1 (s calle 65)'!F17</f>
        <v>0.91386076040747</v>
      </c>
      <c r="D55">
        <f>E55*C55</f>
        <v>4.8891550681799645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F17*'Consumo gas natural'!B7</f>
        <v>1.1267833426522083</v>
      </c>
      <c r="D57">
        <f>E57*C57</f>
        <v>0.90142667412176669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1 (s calle 65)'!F17</f>
        <v>0.20655870731671996</v>
      </c>
    </row>
    <row r="59" spans="1:10" x14ac:dyDescent="0.25">
      <c r="A59" s="195"/>
      <c r="B59" s="23" t="s">
        <v>40</v>
      </c>
      <c r="C59" s="16">
        <f>F17*'Consumo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F18*'Consumo eléctrico'!F8</f>
        <v>0.48980467691767365</v>
      </c>
    </row>
    <row r="61" spans="1:10" x14ac:dyDescent="0.25">
      <c r="A61" s="197"/>
      <c r="B61" s="14" t="s">
        <v>53</v>
      </c>
      <c r="C61" s="15">
        <f>F18*'Consumo eléctrico'!O8</f>
        <v>0.5939684638470849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F18*'Consumo gas natural'!B8</f>
        <v>0.47742445674750578</v>
      </c>
    </row>
    <row r="64" spans="1:10" x14ac:dyDescent="0.25">
      <c r="A64" s="197"/>
      <c r="B64" s="17" t="s">
        <v>37</v>
      </c>
      <c r="C64" s="16">
        <f>F18*'Consumo gas natural'!D8</f>
        <v>1.1274190492825922E-2</v>
      </c>
    </row>
    <row r="65" spans="1:3" x14ac:dyDescent="0.25">
      <c r="A65" s="198"/>
      <c r="B65" s="23" t="s">
        <v>40</v>
      </c>
      <c r="C65" s="16">
        <f>F18*'Consumo gas natural'!F8</f>
        <v>0</v>
      </c>
    </row>
  </sheetData>
  <mergeCells count="19"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FF03-1ECB-4224-A28A-E11831421C57}">
  <dimension ref="A1:M65"/>
  <sheetViews>
    <sheetView zoomScale="70" zoomScaleNormal="70" workbookViewId="0">
      <selection activeCell="C52" sqref="C52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74" t="s">
        <v>104</v>
      </c>
      <c r="B1" s="174"/>
      <c r="C1" s="174"/>
      <c r="D1" s="174"/>
      <c r="E1" s="174"/>
      <c r="F1" s="174"/>
    </row>
    <row r="2" spans="1:13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75"/>
      <c r="B3" s="176"/>
      <c r="C3" s="177"/>
      <c r="D3" s="176"/>
      <c r="E3" s="177"/>
      <c r="F3" s="176"/>
    </row>
    <row r="4" spans="1:13" x14ac:dyDescent="0.25">
      <c r="A4" s="175"/>
      <c r="B4" s="176"/>
      <c r="C4" s="178"/>
      <c r="D4" s="176"/>
      <c r="E4" s="178"/>
      <c r="F4" s="176"/>
    </row>
    <row r="5" spans="1:13" x14ac:dyDescent="0.25">
      <c r="A5" s="175"/>
      <c r="B5" s="176"/>
      <c r="C5" s="178"/>
      <c r="D5" s="176"/>
      <c r="E5" s="178"/>
      <c r="F5" s="176"/>
    </row>
    <row r="6" spans="1:13" x14ac:dyDescent="0.25">
      <c r="A6" s="175"/>
      <c r="B6" s="176"/>
      <c r="C6" s="178"/>
      <c r="D6" s="176"/>
      <c r="E6" s="178"/>
      <c r="F6" s="176"/>
    </row>
    <row r="7" spans="1:13" x14ac:dyDescent="0.25">
      <c r="A7" s="175"/>
      <c r="B7" s="176"/>
      <c r="C7" s="178"/>
      <c r="D7" s="176"/>
      <c r="E7" s="178"/>
      <c r="F7" s="176"/>
    </row>
    <row r="8" spans="1:13" x14ac:dyDescent="0.25">
      <c r="A8" s="175"/>
      <c r="B8" s="176"/>
      <c r="C8" s="179"/>
      <c r="D8" s="176"/>
      <c r="E8" s="179"/>
      <c r="F8" s="176"/>
    </row>
    <row r="9" spans="1:13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  <c r="F9" s="180" t="s">
        <v>26</v>
      </c>
    </row>
    <row r="10" spans="1:13" x14ac:dyDescent="0.25">
      <c r="A10" s="175"/>
      <c r="B10" s="180"/>
      <c r="C10" s="180"/>
      <c r="D10" s="180"/>
      <c r="E10" s="180"/>
      <c r="F10" s="180"/>
    </row>
    <row r="11" spans="1:13" x14ac:dyDescent="0.25">
      <c r="A11" s="175"/>
      <c r="B11" s="180"/>
      <c r="C11" s="180"/>
      <c r="D11" s="180"/>
      <c r="E11" s="180"/>
      <c r="F11" s="180"/>
    </row>
    <row r="12" spans="1:13" x14ac:dyDescent="0.25">
      <c r="A12" s="60" t="s">
        <v>0</v>
      </c>
      <c r="B12" s="114">
        <v>0</v>
      </c>
      <c r="C12" s="114">
        <v>0</v>
      </c>
      <c r="D12" s="114">
        <v>833.52</v>
      </c>
      <c r="E12" s="114">
        <v>833.52</v>
      </c>
      <c r="F12" s="114">
        <f t="shared" ref="F12:F17" si="0">SUM(B12:E12)</f>
        <v>1667.04</v>
      </c>
      <c r="G12" s="18"/>
      <c r="H12" s="22" t="s">
        <v>31</v>
      </c>
      <c r="I12" s="14" t="s">
        <v>53</v>
      </c>
      <c r="J12" s="14" t="s">
        <v>54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f t="shared" si="0"/>
        <v>0</v>
      </c>
      <c r="H13" s="25">
        <f>C24+C30+C36+C42+C48+C54+C60</f>
        <v>5.7167081868479297</v>
      </c>
      <c r="I13" s="25">
        <f>C25+C31+C37+C43+C49+C55+C61</f>
        <v>8.16326424947124</v>
      </c>
      <c r="J13" s="25">
        <f>C26+C32+C38+C44+C50+C56+C62</f>
        <v>46.258497413670355</v>
      </c>
      <c r="K13" s="25">
        <f>C27+C33+C39+C45+C51+C57+C63</f>
        <v>0</v>
      </c>
      <c r="L13" s="25">
        <f>C28+C34+C40+C46+C52+C58+C64</f>
        <v>6.9094428959615124</v>
      </c>
      <c r="M13" s="25">
        <f>C29+C35+C41+C47+C53+C59+C65</f>
        <v>7.6490171235218423</v>
      </c>
    </row>
    <row r="14" spans="1:13" x14ac:dyDescent="0.25">
      <c r="A14" s="58" t="s">
        <v>2</v>
      </c>
      <c r="B14" s="116">
        <v>0</v>
      </c>
      <c r="C14" s="116">
        <v>0</v>
      </c>
      <c r="D14" s="116">
        <v>0</v>
      </c>
      <c r="E14" s="116">
        <v>0</v>
      </c>
      <c r="F14" s="116">
        <f t="shared" si="0"/>
        <v>0</v>
      </c>
    </row>
    <row r="15" spans="1:13" x14ac:dyDescent="0.25">
      <c r="A15" s="59" t="s">
        <v>3</v>
      </c>
      <c r="B15" s="117">
        <v>82.76</v>
      </c>
      <c r="C15" s="117">
        <v>0</v>
      </c>
      <c r="D15" s="117">
        <v>0</v>
      </c>
      <c r="E15" s="117">
        <v>0</v>
      </c>
      <c r="F15" s="117">
        <f t="shared" si="0"/>
        <v>82.76</v>
      </c>
    </row>
    <row r="16" spans="1:13" x14ac:dyDescent="0.25">
      <c r="A16" s="63" t="s">
        <v>4</v>
      </c>
      <c r="B16" s="118">
        <v>156.99</v>
      </c>
      <c r="C16" s="118">
        <v>62.23</v>
      </c>
      <c r="D16" s="118">
        <v>0</v>
      </c>
      <c r="E16" s="118">
        <v>0</v>
      </c>
      <c r="F16" s="118">
        <f t="shared" si="0"/>
        <v>219.22</v>
      </c>
    </row>
    <row r="17" spans="1:11" x14ac:dyDescent="0.25">
      <c r="A17" s="61" t="s">
        <v>5</v>
      </c>
      <c r="B17" s="119">
        <v>1054.28</v>
      </c>
      <c r="C17" s="119">
        <v>774.51</v>
      </c>
      <c r="D17" s="119">
        <v>0</v>
      </c>
      <c r="E17" s="119">
        <v>0</v>
      </c>
      <c r="F17" s="119">
        <f t="shared" si="0"/>
        <v>1828.79</v>
      </c>
    </row>
    <row r="18" spans="1:11" x14ac:dyDescent="0.25">
      <c r="A18" s="120" t="s">
        <v>11</v>
      </c>
      <c r="B18" s="123">
        <v>1038.78</v>
      </c>
      <c r="C18" s="123">
        <v>166.41</v>
      </c>
      <c r="D18" s="123">
        <v>166.41</v>
      </c>
      <c r="E18" s="123">
        <v>166.41</v>
      </c>
      <c r="F18" s="123">
        <f t="shared" ref="F18" si="1">SUM(B18:E18)</f>
        <v>1538.0100000000002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113</v>
      </c>
      <c r="C21" s="9" t="s">
        <v>122</v>
      </c>
      <c r="D21" s="9" t="s">
        <v>115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F12*'Consumo eléctrico'!C2</f>
        <v>2.8399394271678799</v>
      </c>
    </row>
    <row r="25" spans="1:11" x14ac:dyDescent="0.25">
      <c r="A25" s="182"/>
      <c r="B25" s="14" t="s">
        <v>53</v>
      </c>
      <c r="C25" s="15">
        <f>F12*'Consumo eléctrico'!R2</f>
        <v>2.4353190572821322</v>
      </c>
      <c r="D25">
        <f>E25*C25</f>
        <v>13.150722909323514</v>
      </c>
      <c r="E25">
        <v>5.4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f>F12*'Consumo eléctrico'!U2</f>
        <v>13.800141324598748</v>
      </c>
      <c r="D26">
        <f>E26*C26</f>
        <v>53.820551165935115</v>
      </c>
      <c r="E26">
        <v>3.9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v>0</v>
      </c>
      <c r="D27">
        <f>E27*C27</f>
        <v>0</v>
      </c>
      <c r="E27">
        <v>0.8</v>
      </c>
      <c r="G27">
        <f t="shared" si="2"/>
        <v>0</v>
      </c>
      <c r="H27">
        <f t="shared" si="3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F12*'Consumo gas natural'!D2</f>
        <v>3.3310561627301034</v>
      </c>
    </row>
    <row r="29" spans="1:11" x14ac:dyDescent="0.25">
      <c r="A29" s="183"/>
      <c r="B29" s="23" t="s">
        <v>40</v>
      </c>
      <c r="C29" s="16">
        <f>'Consumo gas natural'!F2*F12</f>
        <v>0</v>
      </c>
    </row>
    <row r="30" spans="1:11" x14ac:dyDescent="0.25">
      <c r="A30" s="171" t="s">
        <v>1</v>
      </c>
      <c r="B30" s="14" t="s">
        <v>31</v>
      </c>
      <c r="C30" s="15">
        <f>F13*'Consumo eléctrico'!F3</f>
        <v>0</v>
      </c>
    </row>
    <row r="31" spans="1:11" x14ac:dyDescent="0.25">
      <c r="A31" s="172"/>
      <c r="B31" s="14" t="s">
        <v>53</v>
      </c>
      <c r="C31" s="15">
        <f>F13*'Consumo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5 (s Av. 66)'!F13*'Consumo gas natural'!B3</f>
        <v>0</v>
      </c>
    </row>
    <row r="34" spans="1:3" x14ac:dyDescent="0.25">
      <c r="A34" s="172"/>
      <c r="B34" s="17" t="s">
        <v>37</v>
      </c>
      <c r="C34" s="16">
        <f>F13*'Consumo gas natural'!D3</f>
        <v>0</v>
      </c>
    </row>
    <row r="35" spans="1:3" x14ac:dyDescent="0.25">
      <c r="A35" s="173"/>
      <c r="B35" s="23" t="s">
        <v>40</v>
      </c>
      <c r="C35" s="16">
        <f>F13*'Consumo gas natural'!F3</f>
        <v>0</v>
      </c>
    </row>
    <row r="36" spans="1:3" x14ac:dyDescent="0.25">
      <c r="A36" s="184" t="s">
        <v>2</v>
      </c>
      <c r="B36" s="14" t="s">
        <v>31</v>
      </c>
      <c r="C36" s="15">
        <f>F14*'Consumo eléctrico'!F4</f>
        <v>0</v>
      </c>
    </row>
    <row r="37" spans="1:3" x14ac:dyDescent="0.25">
      <c r="A37" s="185"/>
      <c r="B37" s="14" t="s">
        <v>53</v>
      </c>
      <c r="C37" s="15">
        <f>F14*'Consumo eléctrico'!O4</f>
        <v>0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F14*'Consumo gas natural'!B4</f>
        <v>0</v>
      </c>
    </row>
    <row r="40" spans="1:3" x14ac:dyDescent="0.25">
      <c r="A40" s="185"/>
      <c r="B40" s="17" t="s">
        <v>37</v>
      </c>
      <c r="C40" s="16">
        <f>F14*'Consumo gas natural'!D4</f>
        <v>0</v>
      </c>
    </row>
    <row r="41" spans="1:3" x14ac:dyDescent="0.25">
      <c r="A41" s="186"/>
      <c r="B41" s="23" t="s">
        <v>40</v>
      </c>
      <c r="C41" s="16">
        <f>F14*'Consumo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F15*'Consumo eléctrico'!C5</f>
        <v>0.10935989999038206</v>
      </c>
    </row>
    <row r="43" spans="1:3" x14ac:dyDescent="0.25">
      <c r="A43" s="188"/>
      <c r="B43" s="14" t="s">
        <v>53</v>
      </c>
      <c r="C43" s="15">
        <f>F15*'Consumo eléctrico'!R5</f>
        <v>5.7017567566530897E-2</v>
      </c>
    </row>
    <row r="44" spans="1:3" x14ac:dyDescent="0.25">
      <c r="A44" s="188"/>
      <c r="B44" s="14" t="s">
        <v>54</v>
      </c>
      <c r="C44" s="15">
        <f>F15*'Consumo eléctrico'!U5</f>
        <v>0.32309954954367509</v>
      </c>
    </row>
    <row r="45" spans="1:3" x14ac:dyDescent="0.25">
      <c r="A45" s="188"/>
      <c r="B45" s="17" t="s">
        <v>38</v>
      </c>
      <c r="C45" s="16">
        <v>0</v>
      </c>
    </row>
    <row r="46" spans="1:3" x14ac:dyDescent="0.25">
      <c r="A46" s="188"/>
      <c r="B46" s="17" t="s">
        <v>37</v>
      </c>
      <c r="C46" s="16">
        <f>F15*'Consumo gas natural'!D5</f>
        <v>1.440842521002411E-2</v>
      </c>
    </row>
    <row r="47" spans="1:3" x14ac:dyDescent="0.25">
      <c r="A47" s="189"/>
      <c r="B47" s="23" t="s">
        <v>40</v>
      </c>
      <c r="C47" s="16">
        <f>F15*'Consumo gas natural'!F5</f>
        <v>0</v>
      </c>
    </row>
    <row r="48" spans="1:3" x14ac:dyDescent="0.25">
      <c r="A48" s="190" t="s">
        <v>4</v>
      </c>
      <c r="B48" s="14" t="s">
        <v>31</v>
      </c>
      <c r="C48" s="15">
        <f>F16*'Consumo eléctrico'!C6</f>
        <v>1.1615028155649245</v>
      </c>
    </row>
    <row r="49" spans="1:10" x14ac:dyDescent="0.25">
      <c r="A49" s="191"/>
      <c r="B49" s="14" t="s">
        <v>53</v>
      </c>
      <c r="C49" s="15">
        <f>F16*'Consumo eléctrico'!R6</f>
        <v>0.123227630924026</v>
      </c>
    </row>
    <row r="50" spans="1:10" x14ac:dyDescent="0.25">
      <c r="A50" s="191"/>
      <c r="B50" s="14" t="s">
        <v>54</v>
      </c>
      <c r="C50" s="15">
        <f>F16*'Consumo eléctrico'!U6</f>
        <v>0.6982899085694807</v>
      </c>
    </row>
    <row r="51" spans="1:10" x14ac:dyDescent="0.25">
      <c r="A51" s="191"/>
      <c r="B51" s="17" t="s">
        <v>38</v>
      </c>
      <c r="C51" s="16">
        <v>0</v>
      </c>
    </row>
    <row r="52" spans="1:10" x14ac:dyDescent="0.25">
      <c r="A52" s="191"/>
      <c r="B52" s="17" t="s">
        <v>37</v>
      </c>
      <c r="C52" s="16">
        <f>F16*'Consumo gas natural'!D6</f>
        <v>0.41187015280502226</v>
      </c>
    </row>
    <row r="53" spans="1:10" x14ac:dyDescent="0.25">
      <c r="A53" s="192"/>
      <c r="B53" s="23" t="s">
        <v>40</v>
      </c>
      <c r="C53" s="16">
        <f>F16*'Consumo gas natural'!F6</f>
        <v>7.6490171235218423</v>
      </c>
    </row>
    <row r="54" spans="1:10" x14ac:dyDescent="0.25">
      <c r="A54" s="193" t="s">
        <v>5</v>
      </c>
      <c r="B54" s="14" t="s">
        <v>31</v>
      </c>
      <c r="C54" s="15">
        <f>F17*'Consumo eléctrico'!C7</f>
        <v>0.92261428374136745</v>
      </c>
    </row>
    <row r="55" spans="1:10" x14ac:dyDescent="0.25">
      <c r="A55" s="194"/>
      <c r="B55" s="14" t="s">
        <v>53</v>
      </c>
      <c r="C55" s="15">
        <f>F17*'Consumo eléctrico'!R7</f>
        <v>3.4629127741663366</v>
      </c>
      <c r="D55">
        <f>E55*C55</f>
        <v>18.699728980498218</v>
      </c>
      <c r="E55">
        <v>5.4</v>
      </c>
      <c r="F55">
        <v>0.626</v>
      </c>
      <c r="G55">
        <f>F55*D55</f>
        <v>11.706030341791884</v>
      </c>
      <c r="H55">
        <f>G55/E55</f>
        <v>2.1677833966281264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f>F17*'Consumo eléctrico'!U7</f>
        <v>19.623172386942574</v>
      </c>
      <c r="D56">
        <f>E56*C56</f>
        <v>76.530372309076043</v>
      </c>
      <c r="E56">
        <v>3.9</v>
      </c>
      <c r="F56">
        <v>0.68300000000000005</v>
      </c>
      <c r="G56">
        <f t="shared" ref="G56:G57" si="4">F56*D56</f>
        <v>52.27024428709894</v>
      </c>
      <c r="H56">
        <f t="shared" ref="H56:H57" si="5">G56/E56</f>
        <v>13.40262674028178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v>0</v>
      </c>
      <c r="D57">
        <f>E57*C57</f>
        <v>0</v>
      </c>
      <c r="E57">
        <v>0.8</v>
      </c>
      <c r="F57">
        <v>0.68300000000000005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5 (s Av. 66)'!F17</f>
        <v>3.0004169845412574</v>
      </c>
    </row>
    <row r="59" spans="1:10" x14ac:dyDescent="0.25">
      <c r="A59" s="195"/>
      <c r="B59" s="23" t="s">
        <v>40</v>
      </c>
      <c r="C59" s="16">
        <f>F17*'Consumo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F18*'Consumo eléctrico'!C8</f>
        <v>0.68329176038337569</v>
      </c>
    </row>
    <row r="61" spans="1:10" x14ac:dyDescent="0.25">
      <c r="A61" s="197"/>
      <c r="B61" s="14" t="s">
        <v>53</v>
      </c>
      <c r="C61" s="15">
        <f>F18*'Consumo eléctrico'!R8</f>
        <v>2.084787219532215</v>
      </c>
    </row>
    <row r="62" spans="1:10" x14ac:dyDescent="0.25">
      <c r="A62" s="197"/>
      <c r="B62" s="14" t="s">
        <v>54</v>
      </c>
      <c r="C62" s="15">
        <f>F18*'Consumo eléctrico'!U8</f>
        <v>11.813794244015885</v>
      </c>
    </row>
    <row r="63" spans="1:10" x14ac:dyDescent="0.25">
      <c r="A63" s="197"/>
      <c r="B63" s="17" t="s">
        <v>38</v>
      </c>
      <c r="C63" s="16">
        <v>0</v>
      </c>
    </row>
    <row r="64" spans="1:10" x14ac:dyDescent="0.25">
      <c r="A64" s="197"/>
      <c r="B64" s="17" t="s">
        <v>37</v>
      </c>
      <c r="C64" s="16">
        <f>F18*'Consumo gas natural'!D8</f>
        <v>0.15169117067510457</v>
      </c>
    </row>
    <row r="65" spans="1:3" x14ac:dyDescent="0.25">
      <c r="A65" s="198"/>
      <c r="B65" s="23" t="s">
        <v>40</v>
      </c>
      <c r="C65" s="16">
        <f>F18*'Consumo gas natural'!F8</f>
        <v>0</v>
      </c>
    </row>
  </sheetData>
  <mergeCells count="19"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5140-C019-40D0-99F3-5C58B89EAAE9}">
  <dimension ref="A1:L65"/>
  <sheetViews>
    <sheetView zoomScale="70" zoomScaleNormal="70" workbookViewId="0">
      <selection activeCell="F39" sqref="F39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4" t="s">
        <v>105</v>
      </c>
      <c r="B1" s="174"/>
      <c r="C1" s="174"/>
      <c r="D1" s="174"/>
      <c r="E1" s="174"/>
    </row>
    <row r="2" spans="1:12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30" t="s">
        <v>25</v>
      </c>
    </row>
    <row r="3" spans="1:12" x14ac:dyDescent="0.25">
      <c r="A3" s="175"/>
      <c r="B3" s="176"/>
      <c r="C3" s="177"/>
      <c r="D3" s="176"/>
      <c r="E3" s="176"/>
    </row>
    <row r="4" spans="1:12" x14ac:dyDescent="0.25">
      <c r="A4" s="175"/>
      <c r="B4" s="176"/>
      <c r="C4" s="178"/>
      <c r="D4" s="176"/>
      <c r="E4" s="176"/>
    </row>
    <row r="5" spans="1:12" x14ac:dyDescent="0.25">
      <c r="A5" s="175"/>
      <c r="B5" s="176"/>
      <c r="C5" s="178"/>
      <c r="D5" s="176"/>
      <c r="E5" s="176"/>
    </row>
    <row r="6" spans="1:12" x14ac:dyDescent="0.25">
      <c r="A6" s="175"/>
      <c r="B6" s="176"/>
      <c r="C6" s="178"/>
      <c r="D6" s="176"/>
      <c r="E6" s="176"/>
    </row>
    <row r="7" spans="1:12" x14ac:dyDescent="0.25">
      <c r="A7" s="175"/>
      <c r="B7" s="176"/>
      <c r="C7" s="178"/>
      <c r="D7" s="176"/>
      <c r="E7" s="176"/>
    </row>
    <row r="8" spans="1:12" x14ac:dyDescent="0.25">
      <c r="A8" s="175"/>
      <c r="B8" s="176"/>
      <c r="C8" s="179"/>
      <c r="D8" s="176"/>
      <c r="E8" s="176"/>
    </row>
    <row r="9" spans="1:12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</row>
    <row r="10" spans="1:12" x14ac:dyDescent="0.25">
      <c r="A10" s="175"/>
      <c r="B10" s="180"/>
      <c r="C10" s="180"/>
      <c r="D10" s="180"/>
      <c r="E10" s="180"/>
    </row>
    <row r="11" spans="1:12" x14ac:dyDescent="0.25">
      <c r="A11" s="175"/>
      <c r="B11" s="180"/>
      <c r="C11" s="180"/>
      <c r="D11" s="180"/>
      <c r="E11" s="180"/>
    </row>
    <row r="12" spans="1:12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f t="shared" ref="E12:E18" si="0">SUM(B12:D12)</f>
        <v>0</v>
      </c>
      <c r="F12" s="18"/>
      <c r="G12" s="22" t="s">
        <v>31</v>
      </c>
      <c r="H12" s="14" t="s">
        <v>53</v>
      </c>
      <c r="I12" s="14" t="s">
        <v>54</v>
      </c>
      <c r="J12" s="23" t="s">
        <v>38</v>
      </c>
      <c r="K12" s="23" t="s">
        <v>37</v>
      </c>
      <c r="L12" s="23" t="s">
        <v>40</v>
      </c>
    </row>
    <row r="13" spans="1:12" x14ac:dyDescent="0.25">
      <c r="A13" s="57" t="s">
        <v>1</v>
      </c>
      <c r="B13" s="115">
        <v>447.38</v>
      </c>
      <c r="C13" s="115">
        <v>328.21</v>
      </c>
      <c r="D13" s="115">
        <v>0</v>
      </c>
      <c r="E13" s="115">
        <f t="shared" si="0"/>
        <v>775.58999999999992</v>
      </c>
      <c r="G13" s="25">
        <f>C24+C30+C36+C42+C48+C54+C60</f>
        <v>14.23585886359283</v>
      </c>
      <c r="H13" s="25">
        <f>C25+C31+C37+C43+C49+C55+C61</f>
        <v>7.9102787659388696</v>
      </c>
      <c r="I13" s="25">
        <f>C26+C32+C38+C44+C50+C56+C62</f>
        <v>0</v>
      </c>
      <c r="J13" s="25">
        <f>C27+C33+C39+C45+C51+C57+C63</f>
        <v>9.189317151376839</v>
      </c>
      <c r="K13" s="25">
        <f>C28+C34+C40+C46+C52+C58+C64</f>
        <v>4.0614340113841498</v>
      </c>
      <c r="L13" s="25">
        <f>C29+C35+C41+C47+C53+C59+C65</f>
        <v>17.013672290851588</v>
      </c>
    </row>
    <row r="14" spans="1:12" x14ac:dyDescent="0.25">
      <c r="A14" s="58" t="s">
        <v>2</v>
      </c>
      <c r="B14" s="116">
        <v>0</v>
      </c>
      <c r="C14" s="116">
        <v>159.4</v>
      </c>
      <c r="D14" s="116">
        <v>0</v>
      </c>
      <c r="E14" s="116">
        <f t="shared" si="0"/>
        <v>159.4</v>
      </c>
    </row>
    <row r="15" spans="1:12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f t="shared" si="0"/>
        <v>0</v>
      </c>
    </row>
    <row r="16" spans="1:12" x14ac:dyDescent="0.25">
      <c r="A16" s="63" t="s">
        <v>4</v>
      </c>
      <c r="B16" s="118">
        <v>0</v>
      </c>
      <c r="C16" s="118">
        <v>0</v>
      </c>
      <c r="D16" s="118">
        <v>487.61</v>
      </c>
      <c r="E16" s="118">
        <f t="shared" si="0"/>
        <v>487.61</v>
      </c>
    </row>
    <row r="17" spans="1:11" x14ac:dyDescent="0.25">
      <c r="A17" s="61" t="s">
        <v>5</v>
      </c>
      <c r="B17" s="119">
        <v>0</v>
      </c>
      <c r="C17" s="119">
        <v>0</v>
      </c>
      <c r="D17" s="119">
        <v>0</v>
      </c>
      <c r="E17" s="119">
        <f t="shared" si="0"/>
        <v>0</v>
      </c>
    </row>
    <row r="18" spans="1:11" x14ac:dyDescent="0.25">
      <c r="A18" s="120" t="s">
        <v>11</v>
      </c>
      <c r="B18" s="123">
        <v>54.6</v>
      </c>
      <c r="C18" s="123">
        <v>59.89</v>
      </c>
      <c r="D18" s="123">
        <v>59.89</v>
      </c>
      <c r="E18" s="123">
        <f t="shared" si="0"/>
        <v>174.38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110</v>
      </c>
      <c r="C21" s="9" t="s">
        <v>111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E12*'Consumo eléctrico'!F2</f>
        <v>0</v>
      </c>
    </row>
    <row r="25" spans="1:11" x14ac:dyDescent="0.25">
      <c r="A25" s="182"/>
      <c r="B25" s="14" t="s">
        <v>53</v>
      </c>
      <c r="C25" s="15">
        <f>'Consumo eléctrico'!O2*E12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E12*'Consumo gas natural'!B2</f>
        <v>0</v>
      </c>
      <c r="D27">
        <f>E27*C27</f>
        <v>0</v>
      </c>
      <c r="E27">
        <v>0.8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E12*'Consumo gas natural'!D2</f>
        <v>0</v>
      </c>
    </row>
    <row r="29" spans="1:11" x14ac:dyDescent="0.25">
      <c r="A29" s="183"/>
      <c r="B29" s="23" t="s">
        <v>40</v>
      </c>
      <c r="C29" s="16">
        <f>'Consumo gas natural'!F2*E12</f>
        <v>0</v>
      </c>
    </row>
    <row r="30" spans="1:11" x14ac:dyDescent="0.25">
      <c r="A30" s="171" t="s">
        <v>1</v>
      </c>
      <c r="B30" s="14" t="s">
        <v>31</v>
      </c>
      <c r="C30" s="15">
        <f>E13*'Consumo eléctrico'!F3</f>
        <v>6.968683182929956</v>
      </c>
    </row>
    <row r="31" spans="1:11" x14ac:dyDescent="0.25">
      <c r="A31" s="172"/>
      <c r="B31" s="14" t="s">
        <v>53</v>
      </c>
      <c r="C31" s="15">
        <f>E13*'Consumo eléctrico'!O3</f>
        <v>4.9256086738325457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2 (s calle 65)'!E13*'Consumo gas natural'!B3</f>
        <v>5.7050856088819186</v>
      </c>
    </row>
    <row r="34" spans="1:3" x14ac:dyDescent="0.25">
      <c r="A34" s="172"/>
      <c r="B34" s="17" t="s">
        <v>37</v>
      </c>
      <c r="C34" s="16">
        <f>E13*'Consumo gas natural'!D3</f>
        <v>3.1120523406389364</v>
      </c>
    </row>
    <row r="35" spans="1:3" x14ac:dyDescent="0.25">
      <c r="A35" s="173"/>
      <c r="B35" s="23" t="s">
        <v>40</v>
      </c>
      <c r="C35" s="16">
        <f>E13*'Consumo gas natural'!F3</f>
        <v>0</v>
      </c>
    </row>
    <row r="36" spans="1:3" x14ac:dyDescent="0.25">
      <c r="A36" s="184" t="s">
        <v>2</v>
      </c>
      <c r="B36" s="14" t="s">
        <v>31</v>
      </c>
      <c r="C36" s="15">
        <f>E14*'Consumo eléctrico'!F4</f>
        <v>3.1598516124838367</v>
      </c>
    </row>
    <row r="37" spans="1:3" x14ac:dyDescent="0.25">
      <c r="A37" s="185"/>
      <c r="B37" s="14" t="s">
        <v>53</v>
      </c>
      <c r="C37" s="15">
        <f>E14*'Consumo eléctrico'!O4</f>
        <v>1.027874619504404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E14*'Consumo gas natural'!B4</f>
        <v>0.38159311223777281</v>
      </c>
    </row>
    <row r="40" spans="1:3" x14ac:dyDescent="0.25">
      <c r="A40" s="185"/>
      <c r="B40" s="17" t="s">
        <v>37</v>
      </c>
      <c r="C40" s="16">
        <f>E14*'Consumo gas natural'!D4</f>
        <v>1.6062068117488792E-2</v>
      </c>
    </row>
    <row r="41" spans="1:3" x14ac:dyDescent="0.25">
      <c r="A41" s="186"/>
      <c r="B41" s="23" t="s">
        <v>40</v>
      </c>
      <c r="C41" s="16">
        <f>E14*'Consumo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E15*'Consumo eléctrico'!F5</f>
        <v>0</v>
      </c>
    </row>
    <row r="43" spans="1:3" x14ac:dyDescent="0.25">
      <c r="A43" s="188"/>
      <c r="B43" s="14" t="s">
        <v>53</v>
      </c>
      <c r="C43" s="15">
        <f>E15*'Consumo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E15*'Consumo gas natural'!B5</f>
        <v>0</v>
      </c>
    </row>
    <row r="46" spans="1:3" x14ac:dyDescent="0.25">
      <c r="A46" s="188"/>
      <c r="B46" s="17" t="s">
        <v>37</v>
      </c>
      <c r="C46" s="16">
        <f>E15*'Consumo gas natural'!D5</f>
        <v>0</v>
      </c>
    </row>
    <row r="47" spans="1:3" x14ac:dyDescent="0.25">
      <c r="A47" s="189"/>
      <c r="B47" s="23" t="s">
        <v>40</v>
      </c>
      <c r="C47" s="16">
        <f>E15*'Consumo gas natural'!F5</f>
        <v>0</v>
      </c>
    </row>
    <row r="48" spans="1:3" x14ac:dyDescent="0.25">
      <c r="A48" s="190" t="s">
        <v>4</v>
      </c>
      <c r="B48" s="14" t="s">
        <v>31</v>
      </c>
      <c r="C48" s="15">
        <f>E16*'Consumo eléctrico'!F6</f>
        <v>3.3601266264774896</v>
      </c>
    </row>
    <row r="49" spans="1:10" x14ac:dyDescent="0.25">
      <c r="A49" s="191"/>
      <c r="B49" s="14" t="s">
        <v>53</v>
      </c>
      <c r="C49" s="15">
        <f>'Consumo eléctrico'!O6*E16</f>
        <v>1.0506960873718028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E16*'Consumo gas natural'!B6</f>
        <v>2.3743270247140633</v>
      </c>
    </row>
    <row r="52" spans="1:10" x14ac:dyDescent="0.25">
      <c r="A52" s="191"/>
      <c r="B52" s="17" t="s">
        <v>37</v>
      </c>
      <c r="C52" s="16">
        <f>E16*'Consumo gas natural'!D6</f>
        <v>0.91612081566123948</v>
      </c>
    </row>
    <row r="53" spans="1:10" x14ac:dyDescent="0.25">
      <c r="A53" s="192"/>
      <c r="B53" s="23" t="s">
        <v>40</v>
      </c>
      <c r="C53" s="16">
        <f>E16*'Consumo gas natural'!F6</f>
        <v>17.013672290851588</v>
      </c>
    </row>
    <row r="54" spans="1:10" x14ac:dyDescent="0.25">
      <c r="A54" s="193" t="s">
        <v>5</v>
      </c>
      <c r="B54" s="14" t="s">
        <v>31</v>
      </c>
      <c r="C54" s="15">
        <f>E17*'Consumo eléctrico'!F7</f>
        <v>0</v>
      </c>
    </row>
    <row r="55" spans="1:10" x14ac:dyDescent="0.25">
      <c r="A55" s="194"/>
      <c r="B55" s="14" t="s">
        <v>53</v>
      </c>
      <c r="C55" s="15">
        <f>'Consumo eléctrico'!O7*'Edificio 2 (s calle 65)'!E17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E17*'Consumo gas natural'!B7</f>
        <v>0</v>
      </c>
      <c r="D57">
        <f>E57*C57</f>
        <v>0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2 (s calle 65)'!E17</f>
        <v>0</v>
      </c>
    </row>
    <row r="59" spans="1:10" x14ac:dyDescent="0.25">
      <c r="A59" s="195"/>
      <c r="B59" s="23" t="s">
        <v>40</v>
      </c>
      <c r="C59" s="16">
        <f>E17*'Consumo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E18*'Consumo eléctrico'!F8</f>
        <v>0.74719744170154789</v>
      </c>
    </row>
    <row r="61" spans="1:10" x14ac:dyDescent="0.25">
      <c r="A61" s="197"/>
      <c r="B61" s="14" t="s">
        <v>53</v>
      </c>
      <c r="C61" s="15">
        <f>E18*'Consumo eléctrico'!O8</f>
        <v>0.90609938523011702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2 (s calle 65)'!E18</f>
        <v>0.72831140554308516</v>
      </c>
    </row>
    <row r="64" spans="1:10" x14ac:dyDescent="0.25">
      <c r="A64" s="197"/>
      <c r="B64" s="17" t="s">
        <v>37</v>
      </c>
      <c r="C64" s="16">
        <f>E18*'Consumo gas natural'!D8</f>
        <v>1.7198786966485736E-2</v>
      </c>
    </row>
    <row r="65" spans="1:3" x14ac:dyDescent="0.25">
      <c r="A65" s="198"/>
      <c r="B65" s="23" t="s">
        <v>40</v>
      </c>
      <c r="C65" s="16">
        <f>E18*'Consumo gas natural'!F8</f>
        <v>0</v>
      </c>
    </row>
  </sheetData>
  <mergeCells count="17">
    <mergeCell ref="A60:A65"/>
    <mergeCell ref="A24:A29"/>
    <mergeCell ref="A30:A35"/>
    <mergeCell ref="A36:A41"/>
    <mergeCell ref="A42:A47"/>
    <mergeCell ref="A48:A53"/>
    <mergeCell ref="A54:A59"/>
    <mergeCell ref="A1:E1"/>
    <mergeCell ref="A2:A11"/>
    <mergeCell ref="B3:B8"/>
    <mergeCell ref="C3:C8"/>
    <mergeCell ref="D3:D8"/>
    <mergeCell ref="E3:E8"/>
    <mergeCell ref="B9:B11"/>
    <mergeCell ref="C9:C11"/>
    <mergeCell ref="D9:D11"/>
    <mergeCell ref="E9:E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CA5E-5DE8-4FBA-BFCF-AE646D3DA80B}">
  <dimension ref="A1:L65"/>
  <sheetViews>
    <sheetView zoomScale="55" zoomScaleNormal="55" workbookViewId="0">
      <selection activeCell="O64" sqref="O64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4" t="s">
        <v>106</v>
      </c>
      <c r="B1" s="174"/>
      <c r="C1" s="174"/>
      <c r="D1" s="174"/>
      <c r="E1" s="174"/>
    </row>
    <row r="2" spans="1:12" x14ac:dyDescent="0.25">
      <c r="A2" s="175" t="s">
        <v>23</v>
      </c>
      <c r="B2" s="13" t="s">
        <v>24</v>
      </c>
      <c r="C2" s="13" t="s">
        <v>27</v>
      </c>
      <c r="D2" s="13" t="s">
        <v>30</v>
      </c>
      <c r="E2" s="30" t="s">
        <v>25</v>
      </c>
    </row>
    <row r="3" spans="1:12" x14ac:dyDescent="0.25">
      <c r="A3" s="175"/>
      <c r="B3" s="176"/>
      <c r="C3" s="177"/>
      <c r="D3" s="176"/>
      <c r="E3" s="176"/>
    </row>
    <row r="4" spans="1:12" x14ac:dyDescent="0.25">
      <c r="A4" s="175"/>
      <c r="B4" s="176"/>
      <c r="C4" s="178"/>
      <c r="D4" s="176"/>
      <c r="E4" s="176"/>
    </row>
    <row r="5" spans="1:12" x14ac:dyDescent="0.25">
      <c r="A5" s="175"/>
      <c r="B5" s="176"/>
      <c r="C5" s="178"/>
      <c r="D5" s="176"/>
      <c r="E5" s="176"/>
    </row>
    <row r="6" spans="1:12" x14ac:dyDescent="0.25">
      <c r="A6" s="175"/>
      <c r="B6" s="176"/>
      <c r="C6" s="178"/>
      <c r="D6" s="176"/>
      <c r="E6" s="176"/>
    </row>
    <row r="7" spans="1:12" x14ac:dyDescent="0.25">
      <c r="A7" s="175"/>
      <c r="B7" s="176"/>
      <c r="C7" s="178"/>
      <c r="D7" s="176"/>
      <c r="E7" s="176"/>
    </row>
    <row r="8" spans="1:12" x14ac:dyDescent="0.25">
      <c r="A8" s="175"/>
      <c r="B8" s="176"/>
      <c r="C8" s="179"/>
      <c r="D8" s="176"/>
      <c r="E8" s="176"/>
    </row>
    <row r="9" spans="1:12" ht="15" customHeight="1" x14ac:dyDescent="0.25">
      <c r="A9" s="175"/>
      <c r="B9" s="180" t="s">
        <v>26</v>
      </c>
      <c r="C9" s="180" t="s">
        <v>26</v>
      </c>
      <c r="D9" s="180" t="s">
        <v>26</v>
      </c>
      <c r="E9" s="180" t="s">
        <v>26</v>
      </c>
    </row>
    <row r="10" spans="1:12" x14ac:dyDescent="0.25">
      <c r="A10" s="175"/>
      <c r="B10" s="180"/>
      <c r="C10" s="180"/>
      <c r="D10" s="180"/>
      <c r="E10" s="180"/>
    </row>
    <row r="11" spans="1:12" x14ac:dyDescent="0.25">
      <c r="A11" s="175"/>
      <c r="B11" s="180"/>
      <c r="C11" s="180"/>
      <c r="D11" s="180"/>
      <c r="E11" s="180"/>
    </row>
    <row r="12" spans="1:12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f t="shared" ref="E12:E18" si="0">SUM(B12:D12)</f>
        <v>0</v>
      </c>
      <c r="F12" s="18"/>
      <c r="G12" s="22" t="s">
        <v>31</v>
      </c>
      <c r="H12" s="14" t="s">
        <v>53</v>
      </c>
      <c r="I12" s="14" t="s">
        <v>54</v>
      </c>
      <c r="J12" s="23" t="s">
        <v>38</v>
      </c>
      <c r="K12" s="23" t="s">
        <v>37</v>
      </c>
      <c r="L12" s="23" t="s">
        <v>40</v>
      </c>
    </row>
    <row r="13" spans="1:12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f t="shared" si="0"/>
        <v>0</v>
      </c>
      <c r="G13" s="25">
        <f>C24+C30+C36+C42+C48+C54+C60</f>
        <v>40.057250549120411</v>
      </c>
      <c r="H13" s="25">
        <f>C25+C31+C37+C43+C49+C55+C61</f>
        <v>18.071201705823885</v>
      </c>
      <c r="I13" s="25">
        <f>C26+C32+C38+C44+C50+C56+C62</f>
        <v>0</v>
      </c>
      <c r="J13" s="25">
        <f>C27+C33+C39+C45+C51+C57+C63</f>
        <v>15.381196855958164</v>
      </c>
      <c r="K13" s="25">
        <f>C28+C34+C40+C46+C52+C58+C64</f>
        <v>2.4145262324764971</v>
      </c>
      <c r="L13" s="25">
        <f>C29+C35+C41+C47+C53+C59+C65</f>
        <v>26.10302983431222</v>
      </c>
    </row>
    <row r="14" spans="1:12" x14ac:dyDescent="0.25">
      <c r="A14" s="58" t="s">
        <v>2</v>
      </c>
      <c r="B14" s="116">
        <v>317.52999999999997</v>
      </c>
      <c r="C14" s="116">
        <v>842.32</v>
      </c>
      <c r="D14" s="116">
        <v>255.14</v>
      </c>
      <c r="E14" s="116">
        <f t="shared" si="0"/>
        <v>1414.9899999999998</v>
      </c>
    </row>
    <row r="15" spans="1:12" x14ac:dyDescent="0.25">
      <c r="A15" s="59" t="s">
        <v>3</v>
      </c>
      <c r="B15" s="117">
        <v>777.97</v>
      </c>
      <c r="C15" s="117">
        <v>0</v>
      </c>
      <c r="D15" s="117">
        <v>0</v>
      </c>
      <c r="E15" s="117">
        <f t="shared" si="0"/>
        <v>777.97</v>
      </c>
    </row>
    <row r="16" spans="1:12" x14ac:dyDescent="0.25">
      <c r="A16" s="63" t="s">
        <v>4</v>
      </c>
      <c r="B16" s="118">
        <v>446.79</v>
      </c>
      <c r="C16" s="118">
        <v>301.32</v>
      </c>
      <c r="D16" s="118">
        <v>0</v>
      </c>
      <c r="E16" s="118">
        <f t="shared" si="0"/>
        <v>748.11</v>
      </c>
    </row>
    <row r="17" spans="1:11" x14ac:dyDescent="0.25">
      <c r="A17" s="61" t="s">
        <v>5</v>
      </c>
      <c r="B17" s="119">
        <v>0</v>
      </c>
      <c r="C17" s="119">
        <v>209.84</v>
      </c>
      <c r="D17" s="119">
        <v>209.84</v>
      </c>
      <c r="E17" s="119">
        <f t="shared" si="0"/>
        <v>419.68</v>
      </c>
    </row>
    <row r="18" spans="1:11" x14ac:dyDescent="0.25">
      <c r="A18" s="120" t="s">
        <v>11</v>
      </c>
      <c r="B18" s="123">
        <v>163</v>
      </c>
      <c r="C18" s="123">
        <v>119.76</v>
      </c>
      <c r="D18" s="123">
        <v>147.15</v>
      </c>
      <c r="E18" s="123">
        <f t="shared" si="0"/>
        <v>429.90999999999997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46</v>
      </c>
      <c r="C20" s="30" t="s">
        <v>47</v>
      </c>
      <c r="D20" s="19" t="s">
        <v>48</v>
      </c>
    </row>
    <row r="21" spans="1:11" x14ac:dyDescent="0.25">
      <c r="A21" s="31"/>
      <c r="B21" s="9" t="s">
        <v>116</v>
      </c>
      <c r="C21" s="9" t="s">
        <v>111</v>
      </c>
      <c r="D21" s="9" t="s">
        <v>112</v>
      </c>
    </row>
    <row r="22" spans="1:11" x14ac:dyDescent="0.25">
      <c r="A22" s="31"/>
      <c r="B22" s="31"/>
      <c r="C22" s="31"/>
      <c r="D22" s="31"/>
      <c r="J22" t="s">
        <v>128</v>
      </c>
    </row>
    <row r="23" spans="1:11" x14ac:dyDescent="0.25">
      <c r="A23" s="9" t="s">
        <v>23</v>
      </c>
      <c r="B23" s="9" t="s">
        <v>22</v>
      </c>
      <c r="C23" s="20" t="s">
        <v>130</v>
      </c>
      <c r="D23" t="s">
        <v>123</v>
      </c>
      <c r="E23" t="s">
        <v>124</v>
      </c>
      <c r="F23" t="s">
        <v>125</v>
      </c>
      <c r="G23" t="s">
        <v>126</v>
      </c>
      <c r="H23" s="170" t="s">
        <v>127</v>
      </c>
      <c r="I23" t="s">
        <v>129</v>
      </c>
      <c r="J23" s="170" t="s">
        <v>127</v>
      </c>
      <c r="K23" s="170"/>
    </row>
    <row r="24" spans="1:11" x14ac:dyDescent="0.25">
      <c r="A24" s="181" t="s">
        <v>0</v>
      </c>
      <c r="B24" s="14" t="s">
        <v>31</v>
      </c>
      <c r="C24" s="15">
        <f>E12*'Consumo eléctrico'!F2</f>
        <v>0</v>
      </c>
    </row>
    <row r="25" spans="1:11" x14ac:dyDescent="0.25">
      <c r="A25" s="182"/>
      <c r="B25" s="14" t="s">
        <v>53</v>
      </c>
      <c r="C25" s="15">
        <f>'Consumo eléctrico'!O2*E12</f>
        <v>0</v>
      </c>
      <c r="D25">
        <f>E25*C25</f>
        <v>0</v>
      </c>
      <c r="E25">
        <v>4.8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54</v>
      </c>
      <c r="C26" s="15">
        <v>0</v>
      </c>
      <c r="D26">
        <f>E26*C26</f>
        <v>0</v>
      </c>
      <c r="E26">
        <v>3.3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2"/>
      <c r="B27" s="17" t="s">
        <v>38</v>
      </c>
      <c r="C27" s="16">
        <f>E12*'Consumo gas natural'!B2</f>
        <v>0</v>
      </c>
      <c r="D27">
        <f>E27*C27</f>
        <v>0</v>
      </c>
      <c r="E27">
        <v>0.8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2"/>
      <c r="B28" s="17" t="s">
        <v>37</v>
      </c>
      <c r="C28" s="16">
        <f>E12*'Consumo gas natural'!D2</f>
        <v>0</v>
      </c>
    </row>
    <row r="29" spans="1:11" x14ac:dyDescent="0.25">
      <c r="A29" s="183"/>
      <c r="B29" s="23" t="s">
        <v>40</v>
      </c>
      <c r="C29" s="16">
        <f>'Consumo gas natural'!F2*E12</f>
        <v>0</v>
      </c>
    </row>
    <row r="30" spans="1:11" x14ac:dyDescent="0.25">
      <c r="A30" s="171" t="s">
        <v>1</v>
      </c>
      <c r="B30" s="14" t="s">
        <v>31</v>
      </c>
      <c r="C30" s="15">
        <f>E13*'Consumo eléctrico'!F3</f>
        <v>0</v>
      </c>
    </row>
    <row r="31" spans="1:11" x14ac:dyDescent="0.25">
      <c r="A31" s="172"/>
      <c r="B31" s="14" t="s">
        <v>53</v>
      </c>
      <c r="C31" s="15">
        <f>E13*'Consumo eléctrico'!O3</f>
        <v>0</v>
      </c>
    </row>
    <row r="32" spans="1:11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4 (s calle 14)'!E13*'Consumo gas natural'!B3</f>
        <v>0</v>
      </c>
    </row>
    <row r="34" spans="1:3" x14ac:dyDescent="0.25">
      <c r="A34" s="172"/>
      <c r="B34" s="17" t="s">
        <v>37</v>
      </c>
      <c r="C34" s="16">
        <f>E13*'Consumo gas natural'!D3</f>
        <v>0</v>
      </c>
    </row>
    <row r="35" spans="1:3" x14ac:dyDescent="0.25">
      <c r="A35" s="173"/>
      <c r="B35" s="23" t="s">
        <v>40</v>
      </c>
      <c r="C35" s="16">
        <f>E13*'Consumo gas natural'!F3</f>
        <v>0</v>
      </c>
    </row>
    <row r="36" spans="1:3" x14ac:dyDescent="0.25">
      <c r="A36" s="184" t="s">
        <v>2</v>
      </c>
      <c r="B36" s="14" t="s">
        <v>31</v>
      </c>
      <c r="C36" s="15">
        <f>E14*'Consumo eléctrico'!F4</f>
        <v>28.049927435059619</v>
      </c>
    </row>
    <row r="37" spans="1:3" x14ac:dyDescent="0.25">
      <c r="A37" s="185"/>
      <c r="B37" s="14" t="s">
        <v>53</v>
      </c>
      <c r="C37" s="15">
        <f>E14*'Consumo eléctrico'!O4</f>
        <v>9.1244184934287098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E14*'Consumo gas natural'!B4</f>
        <v>3.3873929603847306</v>
      </c>
    </row>
    <row r="40" spans="1:3" x14ac:dyDescent="0.25">
      <c r="A40" s="185"/>
      <c r="B40" s="17" t="s">
        <v>37</v>
      </c>
      <c r="C40" s="16">
        <f>E14*'Consumo gas natural'!D4</f>
        <v>0.14258259576891757</v>
      </c>
    </row>
    <row r="41" spans="1:3" x14ac:dyDescent="0.25">
      <c r="A41" s="186"/>
      <c r="B41" s="23" t="s">
        <v>40</v>
      </c>
      <c r="C41" s="16">
        <f>E14*'Consumo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E15*'Consumo eléctrico'!F5</f>
        <v>2.5466360521358617</v>
      </c>
    </row>
    <row r="43" spans="1:3" x14ac:dyDescent="0.25">
      <c r="A43" s="188"/>
      <c r="B43" s="14" t="s">
        <v>53</v>
      </c>
      <c r="C43" s="15">
        <f>E15*'Consumo eléctrico'!O5</f>
        <v>2.0546016834096239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E15*'Consumo gas natural'!B5</f>
        <v>2.7994043345180724</v>
      </c>
    </row>
    <row r="46" spans="1:3" x14ac:dyDescent="0.25">
      <c r="A46" s="188"/>
      <c r="B46" s="17" t="s">
        <v>37</v>
      </c>
      <c r="C46" s="16">
        <f>E15*'Consumo gas natural'!D5</f>
        <v>0.13544372354570391</v>
      </c>
    </row>
    <row r="47" spans="1:3" x14ac:dyDescent="0.25">
      <c r="A47" s="189"/>
      <c r="B47" s="23" t="s">
        <v>40</v>
      </c>
      <c r="C47" s="16">
        <f>E15*'Consumo gas natural'!F5</f>
        <v>0</v>
      </c>
    </row>
    <row r="48" spans="1:3" x14ac:dyDescent="0.25">
      <c r="A48" s="190" t="s">
        <v>4</v>
      </c>
      <c r="B48" s="14" t="s">
        <v>31</v>
      </c>
      <c r="C48" s="15">
        <f>E16*'Consumo eléctrico'!F6</f>
        <v>5.1552353941348095</v>
      </c>
    </row>
    <row r="49" spans="1:10" x14ac:dyDescent="0.25">
      <c r="A49" s="191"/>
      <c r="B49" s="14" t="s">
        <v>53</v>
      </c>
      <c r="C49" s="15">
        <f>'Consumo eléctrico'!O6*E16</f>
        <v>1.6120183136599318</v>
      </c>
    </row>
    <row r="50" spans="1:10" x14ac:dyDescent="0.25">
      <c r="A50" s="191"/>
      <c r="B50" s="14" t="s">
        <v>54</v>
      </c>
      <c r="C50" s="15">
        <v>0</v>
      </c>
    </row>
    <row r="51" spans="1:10" x14ac:dyDescent="0.25">
      <c r="A51" s="191"/>
      <c r="B51" s="17" t="s">
        <v>38</v>
      </c>
      <c r="C51" s="16">
        <f>E16*'Consumo gas natural'!B6</f>
        <v>3.642783762553758</v>
      </c>
    </row>
    <row r="52" spans="1:10" x14ac:dyDescent="0.25">
      <c r="A52" s="191"/>
      <c r="B52" s="17" t="s">
        <v>37</v>
      </c>
      <c r="C52" s="16">
        <f>E16*'Consumo gas natural'!D6</f>
        <v>1.4055477603091198</v>
      </c>
    </row>
    <row r="53" spans="1:10" x14ac:dyDescent="0.25">
      <c r="A53" s="192"/>
      <c r="B53" s="23" t="s">
        <v>40</v>
      </c>
      <c r="C53" s="16">
        <f>E16*'Consumo gas natural'!F6</f>
        <v>26.10302983431222</v>
      </c>
    </row>
    <row r="54" spans="1:10" x14ac:dyDescent="0.25">
      <c r="A54" s="193" t="s">
        <v>5</v>
      </c>
      <c r="B54" s="14" t="s">
        <v>31</v>
      </c>
      <c r="C54" s="15">
        <f>E17*'Consumo eléctrico'!F7</f>
        <v>2.4633387410673762</v>
      </c>
    </row>
    <row r="55" spans="1:10" x14ac:dyDescent="0.25">
      <c r="A55" s="194"/>
      <c r="B55" s="14" t="s">
        <v>53</v>
      </c>
      <c r="C55" s="15">
        <f>'Consumo eléctrico'!O7*'Edificio 4 (s calle 14)'!E17</f>
        <v>3.0462993163447734</v>
      </c>
      <c r="D55">
        <f>E55*C55</f>
        <v>14.622236718454911</v>
      </c>
      <c r="E55">
        <v>4.8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54</v>
      </c>
      <c r="C56" s="15">
        <v>0</v>
      </c>
      <c r="D56">
        <f>E56*C56</f>
        <v>0</v>
      </c>
      <c r="E56">
        <v>3.3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38</v>
      </c>
      <c r="C57" s="16">
        <f>E17*'Consumo gas natural'!B7</f>
        <v>3.756063806547091</v>
      </c>
      <c r="D57">
        <f>E57*C57</f>
        <v>3.0048510452376731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37</v>
      </c>
      <c r="C58" s="16">
        <f>'Consumo gas natural'!D7*'Edificio 4 (s calle 14)'!E17</f>
        <v>0.6885508998147819</v>
      </c>
    </row>
    <row r="59" spans="1:10" x14ac:dyDescent="0.25">
      <c r="A59" s="195"/>
      <c r="B59" s="23" t="s">
        <v>40</v>
      </c>
      <c r="C59" s="16">
        <f>E17*'Consumo gas natural'!F7</f>
        <v>0</v>
      </c>
    </row>
    <row r="60" spans="1:10" x14ac:dyDescent="0.25">
      <c r="A60" s="196" t="s">
        <v>11</v>
      </c>
      <c r="B60" s="14" t="s">
        <v>31</v>
      </c>
      <c r="C60" s="15">
        <f>E18*'Consumo eléctrico'!F8</f>
        <v>1.8421129267227458</v>
      </c>
    </row>
    <row r="61" spans="1:10" x14ac:dyDescent="0.25">
      <c r="A61" s="197"/>
      <c r="B61" s="14" t="s">
        <v>53</v>
      </c>
      <c r="C61" s="15">
        <f>E18*'Consumo eléctrico'!O8</f>
        <v>2.2338638989808439</v>
      </c>
    </row>
    <row r="62" spans="1:10" x14ac:dyDescent="0.25">
      <c r="A62" s="197"/>
      <c r="B62" s="14" t="s">
        <v>54</v>
      </c>
      <c r="C62" s="15">
        <v>0</v>
      </c>
    </row>
    <row r="63" spans="1:10" x14ac:dyDescent="0.25">
      <c r="A63" s="197"/>
      <c r="B63" s="17" t="s">
        <v>38</v>
      </c>
      <c r="C63" s="16">
        <f>'Consumo gas natural'!B8*'Edificio 4 (s calle 14)'!E18</f>
        <v>1.7955519919545115</v>
      </c>
    </row>
    <row r="64" spans="1:10" x14ac:dyDescent="0.25">
      <c r="A64" s="197"/>
      <c r="B64" s="17" t="s">
        <v>37</v>
      </c>
      <c r="C64" s="16">
        <f>E18*'Consumo gas natural'!D8</f>
        <v>4.2401253037973867E-2</v>
      </c>
    </row>
    <row r="65" spans="1:3" x14ac:dyDescent="0.25">
      <c r="A65" s="198"/>
      <c r="B65" s="23" t="s">
        <v>40</v>
      </c>
      <c r="C65" s="16">
        <f>E18*'Consumo gas natural'!F8</f>
        <v>0</v>
      </c>
    </row>
  </sheetData>
  <mergeCells count="17">
    <mergeCell ref="A60:A65"/>
    <mergeCell ref="A24:A29"/>
    <mergeCell ref="A30:A35"/>
    <mergeCell ref="A36:A41"/>
    <mergeCell ref="A42:A47"/>
    <mergeCell ref="A48:A53"/>
    <mergeCell ref="A54:A59"/>
    <mergeCell ref="A1:E1"/>
    <mergeCell ref="A2:A11"/>
    <mergeCell ref="B3:B8"/>
    <mergeCell ref="C3:C8"/>
    <mergeCell ref="D3:D8"/>
    <mergeCell ref="E3:E8"/>
    <mergeCell ref="B9:B11"/>
    <mergeCell ref="C9:C11"/>
    <mergeCell ref="D9:D11"/>
    <mergeCell ref="E9:E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D370-B1F1-4D9A-ACF6-DE4861AA6C0F}">
  <dimension ref="A1:J65"/>
  <sheetViews>
    <sheetView zoomScale="55" zoomScaleNormal="55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107</v>
      </c>
      <c r="B1" s="200"/>
      <c r="C1" s="201"/>
    </row>
    <row r="2" spans="1:10" x14ac:dyDescent="0.25">
      <c r="A2" s="175" t="s">
        <v>23</v>
      </c>
      <c r="B2" s="13" t="s">
        <v>29</v>
      </c>
      <c r="C2" s="30" t="s">
        <v>25</v>
      </c>
    </row>
    <row r="3" spans="1:10" x14ac:dyDescent="0.25">
      <c r="A3" s="175"/>
      <c r="B3" s="176"/>
      <c r="C3" s="176"/>
    </row>
    <row r="4" spans="1:10" x14ac:dyDescent="0.25">
      <c r="A4" s="175"/>
      <c r="B4" s="176"/>
      <c r="C4" s="176"/>
    </row>
    <row r="5" spans="1:10" x14ac:dyDescent="0.25">
      <c r="A5" s="175"/>
      <c r="B5" s="176"/>
      <c r="C5" s="176"/>
    </row>
    <row r="6" spans="1:10" x14ac:dyDescent="0.25">
      <c r="A6" s="175"/>
      <c r="B6" s="176"/>
      <c r="C6" s="176"/>
    </row>
    <row r="7" spans="1:10" x14ac:dyDescent="0.25">
      <c r="A7" s="175"/>
      <c r="B7" s="176"/>
      <c r="C7" s="176"/>
    </row>
    <row r="8" spans="1:10" x14ac:dyDescent="0.25">
      <c r="A8" s="175"/>
      <c r="B8" s="176"/>
      <c r="C8" s="176"/>
    </row>
    <row r="9" spans="1:10" ht="15" customHeight="1" x14ac:dyDescent="0.25">
      <c r="A9" s="175"/>
      <c r="B9" s="180" t="s">
        <v>26</v>
      </c>
      <c r="C9" s="180" t="s">
        <v>26</v>
      </c>
    </row>
    <row r="10" spans="1:10" x14ac:dyDescent="0.25">
      <c r="A10" s="175"/>
      <c r="B10" s="180"/>
      <c r="C10" s="180"/>
    </row>
    <row r="11" spans="1:10" x14ac:dyDescent="0.25">
      <c r="A11" s="175"/>
      <c r="B11" s="180"/>
      <c r="C11" s="180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53</v>
      </c>
      <c r="G12" s="14" t="s">
        <v>54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2.9067500787517022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0.44676861699592446</v>
      </c>
      <c r="J13" s="25">
        <f>C29+C35+C41+C47+C53+C59+C65</f>
        <v>8.1434363035250552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233.39</v>
      </c>
      <c r="C16" s="118">
        <f t="shared" si="0"/>
        <v>233.39</v>
      </c>
    </row>
    <row r="17" spans="1:5" x14ac:dyDescent="0.25">
      <c r="A17" s="61" t="s">
        <v>5</v>
      </c>
      <c r="B17" s="119">
        <v>0</v>
      </c>
      <c r="C17" s="119">
        <f t="shared" si="0"/>
        <v>0</v>
      </c>
    </row>
    <row r="18" spans="1:5" x14ac:dyDescent="0.25">
      <c r="A18" s="120" t="s">
        <v>11</v>
      </c>
      <c r="B18" s="123">
        <v>83.91</v>
      </c>
      <c r="C18" s="123">
        <f t="shared" si="0"/>
        <v>83.91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46</v>
      </c>
      <c r="C20" s="30" t="s">
        <v>47</v>
      </c>
      <c r="D20" s="19" t="s">
        <v>48</v>
      </c>
    </row>
    <row r="21" spans="1:5" x14ac:dyDescent="0.25">
      <c r="A21" s="31"/>
      <c r="B21" s="9" t="s">
        <v>117</v>
      </c>
      <c r="C21" s="9" t="s">
        <v>117</v>
      </c>
      <c r="D21" s="9" t="s">
        <v>112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130</v>
      </c>
    </row>
    <row r="24" spans="1:5" x14ac:dyDescent="0.25">
      <c r="A24" s="181" t="s">
        <v>0</v>
      </c>
      <c r="B24" s="14" t="s">
        <v>31</v>
      </c>
      <c r="C24" s="15">
        <f>C12*'Consumo eléctrico'!F2</f>
        <v>0</v>
      </c>
    </row>
    <row r="25" spans="1:5" x14ac:dyDescent="0.25">
      <c r="A25" s="182"/>
      <c r="B25" s="14" t="s">
        <v>53</v>
      </c>
      <c r="C25" s="15">
        <f>'Consumo eléctrico'!O2*C12</f>
        <v>0</v>
      </c>
    </row>
    <row r="26" spans="1:5" x14ac:dyDescent="0.25">
      <c r="A26" s="182"/>
      <c r="B26" s="14" t="s">
        <v>54</v>
      </c>
      <c r="C26" s="15">
        <v>0</v>
      </c>
    </row>
    <row r="27" spans="1:5" x14ac:dyDescent="0.25">
      <c r="A27" s="182"/>
      <c r="B27" s="17" t="s">
        <v>38</v>
      </c>
      <c r="C27" s="16">
        <f>C12*'Consumo gas natural'!B2</f>
        <v>0</v>
      </c>
    </row>
    <row r="28" spans="1:5" x14ac:dyDescent="0.25">
      <c r="A28" s="182"/>
      <c r="B28" s="17" t="s">
        <v>37</v>
      </c>
      <c r="C28" s="16">
        <f>C12*'Consumo gas natural'!D2</f>
        <v>0</v>
      </c>
    </row>
    <row r="29" spans="1:5" x14ac:dyDescent="0.25">
      <c r="A29" s="183"/>
      <c r="B29" s="23" t="s">
        <v>40</v>
      </c>
      <c r="C29" s="16">
        <f>'Consumo gas natural'!F2*C12</f>
        <v>0</v>
      </c>
    </row>
    <row r="30" spans="1:5" x14ac:dyDescent="0.25">
      <c r="A30" s="171" t="s">
        <v>1</v>
      </c>
      <c r="B30" s="14" t="s">
        <v>31</v>
      </c>
      <c r="C30" s="15">
        <f>C13*'Consumo eléctrico'!F3</f>
        <v>0</v>
      </c>
    </row>
    <row r="31" spans="1:5" x14ac:dyDescent="0.25">
      <c r="A31" s="172"/>
      <c r="B31" s="14" t="s">
        <v>53</v>
      </c>
      <c r="C31" s="15">
        <f>C13*'Consumo eléctrico'!O3</f>
        <v>0</v>
      </c>
    </row>
    <row r="32" spans="1:5" x14ac:dyDescent="0.25">
      <c r="A32" s="172"/>
      <c r="B32" s="14" t="s">
        <v>54</v>
      </c>
      <c r="C32" s="15">
        <v>0</v>
      </c>
    </row>
    <row r="33" spans="1:3" x14ac:dyDescent="0.25">
      <c r="A33" s="172"/>
      <c r="B33" s="17" t="s">
        <v>38</v>
      </c>
      <c r="C33" s="16">
        <f>'Edificio 8 (subsuelo)'!C13*'Consumo gas natural'!B3</f>
        <v>0</v>
      </c>
    </row>
    <row r="34" spans="1:3" x14ac:dyDescent="0.25">
      <c r="A34" s="172"/>
      <c r="B34" s="17" t="s">
        <v>37</v>
      </c>
      <c r="C34" s="16">
        <f>C13*'Consumo gas natural'!D3</f>
        <v>0</v>
      </c>
    </row>
    <row r="35" spans="1:3" x14ac:dyDescent="0.25">
      <c r="A35" s="173"/>
      <c r="B35" s="23" t="s">
        <v>40</v>
      </c>
      <c r="C35" s="16">
        <f>C13*'Consumo gas natural'!F3</f>
        <v>0</v>
      </c>
    </row>
    <row r="36" spans="1:3" x14ac:dyDescent="0.25">
      <c r="A36" s="184" t="s">
        <v>2</v>
      </c>
      <c r="B36" s="14" t="s">
        <v>31</v>
      </c>
      <c r="C36" s="15">
        <f>C14*'Consumo eléctrico'!F4</f>
        <v>0</v>
      </c>
    </row>
    <row r="37" spans="1:3" x14ac:dyDescent="0.25">
      <c r="A37" s="185"/>
      <c r="B37" s="14" t="s">
        <v>53</v>
      </c>
      <c r="C37" s="15">
        <f>C14*'Consumo eléctrico'!O4</f>
        <v>0</v>
      </c>
    </row>
    <row r="38" spans="1:3" x14ac:dyDescent="0.25">
      <c r="A38" s="185"/>
      <c r="B38" s="14" t="s">
        <v>54</v>
      </c>
      <c r="C38" s="15">
        <v>0</v>
      </c>
    </row>
    <row r="39" spans="1:3" x14ac:dyDescent="0.25">
      <c r="A39" s="185"/>
      <c r="B39" s="17" t="s">
        <v>38</v>
      </c>
      <c r="C39" s="16">
        <f>C14*'Consumo gas natural'!B4</f>
        <v>0</v>
      </c>
    </row>
    <row r="40" spans="1:3" x14ac:dyDescent="0.25">
      <c r="A40" s="185"/>
      <c r="B40" s="17" t="s">
        <v>37</v>
      </c>
      <c r="C40" s="16">
        <f>C14*'Consumo gas natural'!D4</f>
        <v>0</v>
      </c>
    </row>
    <row r="41" spans="1:3" x14ac:dyDescent="0.25">
      <c r="A41" s="186"/>
      <c r="B41" s="23" t="s">
        <v>40</v>
      </c>
      <c r="C41" s="16">
        <f>C14*'Consumo gas natural'!F4</f>
        <v>0</v>
      </c>
    </row>
    <row r="42" spans="1:3" x14ac:dyDescent="0.25">
      <c r="A42" s="187" t="s">
        <v>32</v>
      </c>
      <c r="B42" s="14" t="s">
        <v>31</v>
      </c>
      <c r="C42" s="15">
        <f>C15*'Consumo eléctrico'!F5</f>
        <v>0</v>
      </c>
    </row>
    <row r="43" spans="1:3" x14ac:dyDescent="0.25">
      <c r="A43" s="188"/>
      <c r="B43" s="14" t="s">
        <v>53</v>
      </c>
      <c r="C43" s="15">
        <f>C15*'Consumo eléctrico'!O5</f>
        <v>0</v>
      </c>
    </row>
    <row r="44" spans="1:3" x14ac:dyDescent="0.25">
      <c r="A44" s="188"/>
      <c r="B44" s="14" t="s">
        <v>54</v>
      </c>
      <c r="C44" s="15">
        <v>0</v>
      </c>
    </row>
    <row r="45" spans="1:3" x14ac:dyDescent="0.25">
      <c r="A45" s="188"/>
      <c r="B45" s="17" t="s">
        <v>38</v>
      </c>
      <c r="C45" s="16">
        <f>C15*'Consumo gas natural'!B5</f>
        <v>0</v>
      </c>
    </row>
    <row r="46" spans="1:3" x14ac:dyDescent="0.25">
      <c r="A46" s="188"/>
      <c r="B46" s="17" t="s">
        <v>37</v>
      </c>
      <c r="C46" s="16">
        <f>C15*'Consumo gas natural'!D5</f>
        <v>0</v>
      </c>
    </row>
    <row r="47" spans="1:3" x14ac:dyDescent="0.25">
      <c r="A47" s="189"/>
      <c r="B47" s="23" t="s">
        <v>40</v>
      </c>
      <c r="C47" s="16">
        <f>C15*'Consumo gas natural'!F5</f>
        <v>0</v>
      </c>
    </row>
    <row r="48" spans="1:3" x14ac:dyDescent="0.25">
      <c r="A48" s="190" t="s">
        <v>4</v>
      </c>
      <c r="B48" s="14" t="s">
        <v>31</v>
      </c>
      <c r="C48" s="15">
        <f>C16*'Consumo eléctrico'!L6</f>
        <v>2.1111993461686307</v>
      </c>
    </row>
    <row r="49" spans="1:3" x14ac:dyDescent="0.25">
      <c r="A49" s="191"/>
      <c r="B49" s="14" t="s">
        <v>53</v>
      </c>
      <c r="C49" s="15">
        <v>0</v>
      </c>
    </row>
    <row r="50" spans="1:3" x14ac:dyDescent="0.25">
      <c r="A50" s="191"/>
      <c r="B50" s="14" t="s">
        <v>54</v>
      </c>
      <c r="C50" s="15">
        <v>0</v>
      </c>
    </row>
    <row r="51" spans="1:3" x14ac:dyDescent="0.25">
      <c r="A51" s="191"/>
      <c r="B51" s="17" t="s">
        <v>38</v>
      </c>
      <c r="C51" s="16">
        <v>0</v>
      </c>
    </row>
    <row r="52" spans="1:3" x14ac:dyDescent="0.25">
      <c r="A52" s="191"/>
      <c r="B52" s="17" t="s">
        <v>37</v>
      </c>
      <c r="C52" s="16">
        <f>C16*'Consumo gas natural'!D6</f>
        <v>0.43849272403596451</v>
      </c>
    </row>
    <row r="53" spans="1:3" x14ac:dyDescent="0.25">
      <c r="A53" s="192"/>
      <c r="B53" s="23" t="s">
        <v>40</v>
      </c>
      <c r="C53" s="16">
        <f>C16*'Consumo gas natural'!F6</f>
        <v>8.1434363035250552</v>
      </c>
    </row>
    <row r="54" spans="1:3" x14ac:dyDescent="0.25">
      <c r="A54" s="193" t="s">
        <v>5</v>
      </c>
      <c r="B54" s="14" t="s">
        <v>31</v>
      </c>
      <c r="C54" s="15">
        <f>C17*'Consumo eléctrico'!F7</f>
        <v>0</v>
      </c>
    </row>
    <row r="55" spans="1:3" x14ac:dyDescent="0.25">
      <c r="A55" s="194"/>
      <c r="B55" s="14" t="s">
        <v>53</v>
      </c>
      <c r="C55" s="15">
        <f>'Consumo eléctrico'!O7*'Edificio 8 (subsuelo)'!C17</f>
        <v>0</v>
      </c>
    </row>
    <row r="56" spans="1:3" x14ac:dyDescent="0.25">
      <c r="A56" s="194"/>
      <c r="B56" s="14" t="s">
        <v>54</v>
      </c>
      <c r="C56" s="15">
        <v>0</v>
      </c>
    </row>
    <row r="57" spans="1:3" x14ac:dyDescent="0.25">
      <c r="A57" s="194"/>
      <c r="B57" s="17" t="s">
        <v>38</v>
      </c>
      <c r="C57" s="16">
        <f>C17*'Consumo gas natural'!B7</f>
        <v>0</v>
      </c>
    </row>
    <row r="58" spans="1:3" x14ac:dyDescent="0.25">
      <c r="A58" s="194"/>
      <c r="B58" s="17" t="s">
        <v>37</v>
      </c>
      <c r="C58" s="16">
        <f>'Consumo gas natural'!D7*'Edificio 8 (subsuelo)'!C17</f>
        <v>0</v>
      </c>
    </row>
    <row r="59" spans="1:3" x14ac:dyDescent="0.25">
      <c r="A59" s="195"/>
      <c r="B59" s="23" t="s">
        <v>40</v>
      </c>
      <c r="C59" s="16">
        <f>C17*'Consumo gas natural'!F7</f>
        <v>0</v>
      </c>
    </row>
    <row r="60" spans="1:3" x14ac:dyDescent="0.25">
      <c r="A60" s="196" t="s">
        <v>11</v>
      </c>
      <c r="B60" s="14" t="s">
        <v>31</v>
      </c>
      <c r="C60" s="15">
        <f>C18*'Consumo eléctrico'!L8</f>
        <v>0.79555073258307163</v>
      </c>
    </row>
    <row r="61" spans="1:3" x14ac:dyDescent="0.25">
      <c r="A61" s="197"/>
      <c r="B61" s="14" t="s">
        <v>53</v>
      </c>
      <c r="C61" s="15">
        <v>0</v>
      </c>
    </row>
    <row r="62" spans="1:3" x14ac:dyDescent="0.25">
      <c r="A62" s="197"/>
      <c r="B62" s="14" t="s">
        <v>54</v>
      </c>
      <c r="C62" s="15">
        <v>0</v>
      </c>
    </row>
    <row r="63" spans="1:3" x14ac:dyDescent="0.25">
      <c r="A63" s="197"/>
      <c r="B63" s="17" t="s">
        <v>38</v>
      </c>
      <c r="C63" s="16">
        <v>0</v>
      </c>
    </row>
    <row r="64" spans="1:3" x14ac:dyDescent="0.25">
      <c r="A64" s="197"/>
      <c r="B64" s="17" t="s">
        <v>37</v>
      </c>
      <c r="C64" s="16">
        <f>C18*'Consumo gas natural'!D8</f>
        <v>8.2758929599599622E-3</v>
      </c>
    </row>
    <row r="65" spans="1:3" x14ac:dyDescent="0.25">
      <c r="A65" s="198"/>
      <c r="B65" s="23" t="s">
        <v>40</v>
      </c>
      <c r="C65" s="16">
        <f>C18*'Consumo gas natural'!F8</f>
        <v>0</v>
      </c>
    </row>
  </sheetData>
  <mergeCells count="13">
    <mergeCell ref="A60:A65"/>
    <mergeCell ref="A1:C1"/>
    <mergeCell ref="A24:A29"/>
    <mergeCell ref="A30:A35"/>
    <mergeCell ref="A36:A41"/>
    <mergeCell ref="A42:A47"/>
    <mergeCell ref="A48:A53"/>
    <mergeCell ref="A54:A59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Instructivo</vt:lpstr>
      <vt:lpstr>Edificio 1 (s calle 15)</vt:lpstr>
      <vt:lpstr>Edificio 3 (interno)</vt:lpstr>
      <vt:lpstr>Edificio 3 (s calle 65)</vt:lpstr>
      <vt:lpstr>Edificio 1 (s calle 65)</vt:lpstr>
      <vt:lpstr>Edificio 5 (s Av. 66)</vt:lpstr>
      <vt:lpstr>Edificio 2 (s calle 65)</vt:lpstr>
      <vt:lpstr>Edificio 4 (s calle 14)</vt:lpstr>
      <vt:lpstr>Edificio 8 (subsuelo)</vt:lpstr>
      <vt:lpstr>Edificio 7 (esq. 15 y 66)</vt:lpstr>
      <vt:lpstr>Edificio 6 (s Av. 66)</vt:lpstr>
      <vt:lpstr>HIEAP "Sor María Ludovica"</vt:lpstr>
      <vt:lpstr>Valores teóricos</vt:lpstr>
      <vt:lpstr>Valores reales</vt:lpstr>
      <vt:lpstr>Consumo gas natural</vt:lpstr>
      <vt:lpstr>Consumo eléctrico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2024-11-28T05:37:24Z</dcterms:modified>
</cp:coreProperties>
</file>