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Ex3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Ex4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Ex5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Ex6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Ex7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charts/chartEx8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charts/chartEx9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charts/chartEx10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1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charts/chartEx11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1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charts/chartEx12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1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Ex13.xml" ContentType="application/vnd.ms-office.chartex+xml"/>
  <Override PartName="/xl/charts/style26.xml" ContentType="application/vnd.ms-office.chartstyle+xml"/>
  <Override PartName="/xl/charts/colors26.xml" ContentType="application/vnd.ms-office.chartcolorstyle+xml"/>
  <Override PartName="/xl/charts/chart1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MEGA\Investigación\Elaboración propia\6. Pabellón\Año base\HIEAC San Juan de Dios\"/>
    </mc:Choice>
  </mc:AlternateContent>
  <xr:revisionPtr revIDLastSave="0" documentId="13_ncr:1_{2724E4DA-6255-46C4-B054-BC6B3BE56D27}" xr6:coauthVersionLast="47" xr6:coauthVersionMax="47" xr10:uidLastSave="{00000000-0000-0000-0000-000000000000}"/>
  <bookViews>
    <workbookView xWindow="14475" yWindow="60" windowWidth="14235" windowHeight="15405" tabRatio="880" firstSheet="2" activeTab="13" xr2:uid="{00000000-000D-0000-FFFF-FFFF00000000}"/>
  </bookViews>
  <sheets>
    <sheet name="Instructivo" sheetId="39" r:id="rId1"/>
    <sheet name="Instituto del tórax" sheetId="61" r:id="rId2"/>
    <sheet name="Edificio tuberculósis" sheetId="62" r:id="rId3"/>
    <sheet name="Edificio hemoterapia" sheetId="63" r:id="rId4"/>
    <sheet name="Centro limp." sheetId="64" r:id="rId5"/>
    <sheet name="Jardín maternal" sheetId="65" r:id="rId6"/>
    <sheet name="Guardia" sheetId="66" r:id="rId7"/>
    <sheet name="Taller" sheetId="67" r:id="rId8"/>
    <sheet name="Edificio tinglado" sheetId="68" r:id="rId9"/>
    <sheet name="Edificio chalet" sheetId="69" r:id="rId10"/>
    <sheet name="Bufet" sheetId="70" r:id="rId11"/>
    <sheet name="Edificio odontología" sheetId="71" r:id="rId12"/>
    <sheet name="Cocina" sheetId="72" r:id="rId13"/>
    <sheet name="HIEAC &quot;San Juan de Dios&quot;" sheetId="37" r:id="rId14"/>
    <sheet name="Valores teóricos" sheetId="25" r:id="rId15"/>
    <sheet name="Valores reales" sheetId="24" r:id="rId16"/>
    <sheet name="Consumo eléctrico" sheetId="42" r:id="rId17"/>
    <sheet name="Consumo gas natural" sheetId="41" r:id="rId18"/>
  </sheets>
  <definedNames>
    <definedName name="_xlchart.v1.0" hidden="1">'Instituto del tórax'!$A$24:$B$65</definedName>
    <definedName name="_xlchart.v1.1" hidden="1">'Instituto del tórax'!$C$24:$C$65</definedName>
    <definedName name="_xlchart.v1.10" hidden="1">Guardia!$A$24:$B$65</definedName>
    <definedName name="_xlchart.v1.11" hidden="1">Guardia!$C$24:$C$65</definedName>
    <definedName name="_xlchart.v1.12" hidden="1">Taller!$A$24:$B$65</definedName>
    <definedName name="_xlchart.v1.13" hidden="1">Taller!$C$24:$C$65</definedName>
    <definedName name="_xlchart.v1.14" hidden="1">'Edificio tinglado'!$A$24:$B$65</definedName>
    <definedName name="_xlchart.v1.15" hidden="1">'Edificio tinglado'!$C$24:$C$65</definedName>
    <definedName name="_xlchart.v1.16" hidden="1">'Edificio chalet'!$A$24:$B$65</definedName>
    <definedName name="_xlchart.v1.17" hidden="1">'Edificio chalet'!$C$24:$C$65</definedName>
    <definedName name="_xlchart.v1.18" hidden="1">Bufet!$A$24:$B$65</definedName>
    <definedName name="_xlchart.v1.19" hidden="1">Bufet!$C$24:$C$65</definedName>
    <definedName name="_xlchart.v1.2" hidden="1">'Edificio tuberculósis'!$A$24:$B$65</definedName>
    <definedName name="_xlchart.v1.20" hidden="1">'Edificio odontología'!$A$24:$B$65</definedName>
    <definedName name="_xlchart.v1.21" hidden="1">'Edificio odontología'!$C$24:$C$65</definedName>
    <definedName name="_xlchart.v1.22" hidden="1">Cocina!$A$24:$B$65</definedName>
    <definedName name="_xlchart.v1.23" hidden="1">Cocina!$C$24:$C$65</definedName>
    <definedName name="_xlchart.v1.24" hidden="1">'HIEAC "San Juan de Dios"'!$A$22:$B$63</definedName>
    <definedName name="_xlchart.v1.25" hidden="1">'HIEAC "San Juan de Dios"'!$C$22:$C$63</definedName>
    <definedName name="_xlchart.v1.26" hidden="1">'HIEAC "San Juan de Dios"'!$D$22:$D$63</definedName>
    <definedName name="_xlchart.v1.3" hidden="1">'Edificio tuberculósis'!$C$24:$C$65</definedName>
    <definedName name="_xlchart.v1.4" hidden="1">'Edificio hemoterapia'!$A$24:$B$65</definedName>
    <definedName name="_xlchart.v1.5" hidden="1">'Edificio hemoterapia'!$C$24:$C$65</definedName>
    <definedName name="_xlchart.v1.6" hidden="1">'Centro limp.'!$A$24:$B$65</definedName>
    <definedName name="_xlchart.v1.7" hidden="1">'Centro limp.'!$C$24:$C$65</definedName>
    <definedName name="_xlchart.v1.8" hidden="1">'Jardín maternal'!$A$24:$B$65</definedName>
    <definedName name="_xlchart.v1.9" hidden="1">'Jardín maternal'!$C$24:$C$65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71" l="1"/>
  <c r="J56" i="71"/>
  <c r="J55" i="71"/>
  <c r="J27" i="71"/>
  <c r="J26" i="71"/>
  <c r="J25" i="71"/>
  <c r="J57" i="70"/>
  <c r="J56" i="70"/>
  <c r="J55" i="70"/>
  <c r="J27" i="70"/>
  <c r="J26" i="70"/>
  <c r="J25" i="70"/>
  <c r="J57" i="69"/>
  <c r="J56" i="69"/>
  <c r="J55" i="69"/>
  <c r="J26" i="69"/>
  <c r="J57" i="68"/>
  <c r="J56" i="68"/>
  <c r="J55" i="68"/>
  <c r="J27" i="68"/>
  <c r="J26" i="68"/>
  <c r="J25" i="68"/>
  <c r="J57" i="66"/>
  <c r="J56" i="66"/>
  <c r="J55" i="66"/>
  <c r="J27" i="66"/>
  <c r="J26" i="66"/>
  <c r="J25" i="66"/>
  <c r="J57" i="65"/>
  <c r="J56" i="65"/>
  <c r="J55" i="65"/>
  <c r="J27" i="65"/>
  <c r="J26" i="65"/>
  <c r="J25" i="65"/>
  <c r="J57" i="63"/>
  <c r="J56" i="63"/>
  <c r="J55" i="63"/>
  <c r="J27" i="63"/>
  <c r="J26" i="63"/>
  <c r="J25" i="63"/>
  <c r="J57" i="62"/>
  <c r="J56" i="62"/>
  <c r="J55" i="62"/>
  <c r="J26" i="62"/>
  <c r="J57" i="61"/>
  <c r="J56" i="61"/>
  <c r="J55" i="61"/>
  <c r="J26" i="61"/>
  <c r="D57" i="71"/>
  <c r="G57" i="71" s="1"/>
  <c r="H57" i="71" s="1"/>
  <c r="D56" i="71"/>
  <c r="G56" i="71" s="1"/>
  <c r="H56" i="71" s="1"/>
  <c r="G55" i="71"/>
  <c r="H55" i="71" s="1"/>
  <c r="D55" i="71"/>
  <c r="D27" i="71"/>
  <c r="G27" i="71" s="1"/>
  <c r="H27" i="71" s="1"/>
  <c r="D26" i="71"/>
  <c r="G26" i="71" s="1"/>
  <c r="H26" i="71" s="1"/>
  <c r="D25" i="71"/>
  <c r="G25" i="71" s="1"/>
  <c r="H25" i="71" s="1"/>
  <c r="D56" i="70"/>
  <c r="G56" i="70" s="1"/>
  <c r="H56" i="70" s="1"/>
  <c r="G55" i="70"/>
  <c r="H55" i="70" s="1"/>
  <c r="D55" i="70"/>
  <c r="D26" i="70"/>
  <c r="G26" i="70" s="1"/>
  <c r="H26" i="70" s="1"/>
  <c r="D25" i="70"/>
  <c r="G25" i="70" s="1"/>
  <c r="H25" i="70" s="1"/>
  <c r="D57" i="69"/>
  <c r="G57" i="69" s="1"/>
  <c r="H57" i="69" s="1"/>
  <c r="D56" i="69"/>
  <c r="G56" i="69" s="1"/>
  <c r="H56" i="69" s="1"/>
  <c r="D55" i="69"/>
  <c r="G55" i="69" s="1"/>
  <c r="H55" i="69" s="1"/>
  <c r="D27" i="69"/>
  <c r="G27" i="69" s="1"/>
  <c r="H27" i="69" s="1"/>
  <c r="D26" i="69"/>
  <c r="G26" i="69" s="1"/>
  <c r="H26" i="69" s="1"/>
  <c r="D25" i="69"/>
  <c r="G25" i="69" s="1"/>
  <c r="H25" i="69" s="1"/>
  <c r="D57" i="68"/>
  <c r="G57" i="68" s="1"/>
  <c r="H57" i="68" s="1"/>
  <c r="D56" i="68"/>
  <c r="G56" i="68" s="1"/>
  <c r="H56" i="68" s="1"/>
  <c r="G55" i="68"/>
  <c r="H55" i="68" s="1"/>
  <c r="D55" i="68"/>
  <c r="D27" i="68"/>
  <c r="G27" i="68" s="1"/>
  <c r="H27" i="68" s="1"/>
  <c r="G26" i="68"/>
  <c r="H26" i="68" s="1"/>
  <c r="D26" i="68"/>
  <c r="D25" i="68"/>
  <c r="G25" i="68" s="1"/>
  <c r="H25" i="68" s="1"/>
  <c r="H57" i="65"/>
  <c r="G57" i="65"/>
  <c r="D57" i="65"/>
  <c r="G56" i="65"/>
  <c r="H56" i="65" s="1"/>
  <c r="D56" i="65"/>
  <c r="D55" i="65"/>
  <c r="G55" i="65" s="1"/>
  <c r="H55" i="65" s="1"/>
  <c r="H27" i="65"/>
  <c r="G27" i="65"/>
  <c r="D27" i="65"/>
  <c r="H26" i="65"/>
  <c r="G26" i="65"/>
  <c r="D26" i="65"/>
  <c r="G25" i="65"/>
  <c r="H25" i="65" s="1"/>
  <c r="D25" i="65"/>
  <c r="D56" i="66"/>
  <c r="G56" i="66" s="1"/>
  <c r="H56" i="66" s="1"/>
  <c r="D55" i="66"/>
  <c r="G55" i="66" s="1"/>
  <c r="H55" i="66" s="1"/>
  <c r="D26" i="66"/>
  <c r="G26" i="66" s="1"/>
  <c r="H26" i="66" s="1"/>
  <c r="D25" i="66"/>
  <c r="G25" i="66" s="1"/>
  <c r="H25" i="66" s="1"/>
  <c r="D57" i="63"/>
  <c r="G57" i="63" s="1"/>
  <c r="H57" i="63" s="1"/>
  <c r="D56" i="63"/>
  <c r="G56" i="63" s="1"/>
  <c r="H56" i="63" s="1"/>
  <c r="G55" i="63"/>
  <c r="H55" i="63" s="1"/>
  <c r="D55" i="63"/>
  <c r="D27" i="63"/>
  <c r="G27" i="63" s="1"/>
  <c r="H27" i="63" s="1"/>
  <c r="D26" i="63"/>
  <c r="G26" i="63" s="1"/>
  <c r="H26" i="63" s="1"/>
  <c r="D25" i="63"/>
  <c r="G25" i="63" s="1"/>
  <c r="H25" i="63" s="1"/>
  <c r="D57" i="62"/>
  <c r="G57" i="62" s="1"/>
  <c r="H57" i="62" s="1"/>
  <c r="D56" i="62"/>
  <c r="G56" i="62" s="1"/>
  <c r="H56" i="62" s="1"/>
  <c r="G55" i="62"/>
  <c r="H55" i="62" s="1"/>
  <c r="D55" i="62"/>
  <c r="D27" i="62"/>
  <c r="G27" i="62" s="1"/>
  <c r="H27" i="62" s="1"/>
  <c r="G26" i="62"/>
  <c r="H26" i="62" s="1"/>
  <c r="D26" i="62"/>
  <c r="D25" i="62"/>
  <c r="G25" i="62" s="1"/>
  <c r="H25" i="62" s="1"/>
  <c r="D57" i="61"/>
  <c r="G57" i="61" s="1"/>
  <c r="H57" i="61" s="1"/>
  <c r="D56" i="61"/>
  <c r="G56" i="61" s="1"/>
  <c r="H56" i="61" s="1"/>
  <c r="D55" i="61"/>
  <c r="G55" i="61" s="1"/>
  <c r="H55" i="61" s="1"/>
  <c r="G27" i="61"/>
  <c r="H27" i="61" s="1"/>
  <c r="D27" i="61"/>
  <c r="D26" i="61"/>
  <c r="G26" i="61" s="1"/>
  <c r="H26" i="61" s="1"/>
  <c r="D25" i="61"/>
  <c r="G25" i="61" s="1"/>
  <c r="H25" i="61" s="1"/>
  <c r="D25" i="37"/>
  <c r="O3" i="41"/>
  <c r="O4" i="41"/>
  <c r="O5" i="41"/>
  <c r="O6" i="41"/>
  <c r="O7" i="41"/>
  <c r="O8" i="41"/>
  <c r="O2" i="41"/>
  <c r="J25" i="62" l="1"/>
  <c r="J27" i="62"/>
  <c r="J27" i="61"/>
  <c r="J25" i="61"/>
  <c r="J27" i="69"/>
  <c r="J25" i="69"/>
  <c r="Z9" i="42"/>
  <c r="Z3" i="42"/>
  <c r="Z4" i="42"/>
  <c r="Z5" i="42"/>
  <c r="Z6" i="42"/>
  <c r="Z7" i="42"/>
  <c r="Z8" i="42"/>
  <c r="Z2" i="42"/>
  <c r="C24" i="37"/>
  <c r="C25" i="37"/>
  <c r="C30" i="37"/>
  <c r="C31" i="37"/>
  <c r="C36" i="37"/>
  <c r="C37" i="37"/>
  <c r="C42" i="37"/>
  <c r="C43" i="37"/>
  <c r="C49" i="37"/>
  <c r="C55" i="37"/>
  <c r="C60" i="37"/>
  <c r="C61" i="37"/>
  <c r="H17" i="61" l="1"/>
  <c r="H16" i="61"/>
  <c r="H15" i="61"/>
  <c r="B15" i="37" s="1"/>
  <c r="H14" i="61"/>
  <c r="H13" i="61"/>
  <c r="H12" i="61"/>
  <c r="H18" i="61"/>
  <c r="B13" i="37"/>
  <c r="B14" i="37"/>
  <c r="B16" i="37"/>
  <c r="B17" i="37"/>
  <c r="B18" i="37"/>
  <c r="B12" i="37"/>
  <c r="J2" i="41"/>
  <c r="C18" i="72"/>
  <c r="C17" i="72"/>
  <c r="C16" i="72"/>
  <c r="C15" i="72"/>
  <c r="C14" i="72"/>
  <c r="G13" i="72"/>
  <c r="C13" i="72"/>
  <c r="C12" i="72"/>
  <c r="C27" i="72" s="1"/>
  <c r="C18" i="71"/>
  <c r="C17" i="71"/>
  <c r="C16" i="71"/>
  <c r="C51" i="71" s="1"/>
  <c r="C15" i="71"/>
  <c r="C14" i="71"/>
  <c r="G13" i="71"/>
  <c r="C13" i="71"/>
  <c r="C12" i="71"/>
  <c r="C27" i="71" s="1"/>
  <c r="C18" i="70"/>
  <c r="C17" i="70"/>
  <c r="C16" i="70"/>
  <c r="C15" i="70"/>
  <c r="C14" i="70"/>
  <c r="C13" i="70"/>
  <c r="C12" i="70"/>
  <c r="C27" i="70" s="1"/>
  <c r="C18" i="69"/>
  <c r="C17" i="69"/>
  <c r="C16" i="69"/>
  <c r="C51" i="69" s="1"/>
  <c r="C15" i="69"/>
  <c r="C14" i="69"/>
  <c r="G13" i="69"/>
  <c r="C13" i="69"/>
  <c r="C12" i="69"/>
  <c r="C27" i="69" s="1"/>
  <c r="C18" i="68"/>
  <c r="C17" i="68"/>
  <c r="C16" i="68"/>
  <c r="C51" i="68" s="1"/>
  <c r="C15" i="68"/>
  <c r="C14" i="68"/>
  <c r="G13" i="68"/>
  <c r="C13" i="68"/>
  <c r="C12" i="68"/>
  <c r="C27" i="68" s="1"/>
  <c r="C18" i="67"/>
  <c r="C17" i="67"/>
  <c r="C16" i="67"/>
  <c r="C15" i="67"/>
  <c r="C14" i="67"/>
  <c r="G13" i="67"/>
  <c r="C13" i="67"/>
  <c r="C12" i="67"/>
  <c r="C27" i="67" s="1"/>
  <c r="C18" i="66"/>
  <c r="C17" i="66"/>
  <c r="C16" i="66"/>
  <c r="C15" i="66"/>
  <c r="C14" i="66"/>
  <c r="C13" i="66"/>
  <c r="C12" i="66"/>
  <c r="C27" i="66" s="1"/>
  <c r="C18" i="65"/>
  <c r="C17" i="65"/>
  <c r="C16" i="65"/>
  <c r="C51" i="65" s="1"/>
  <c r="C15" i="65"/>
  <c r="C14" i="65"/>
  <c r="G13" i="65"/>
  <c r="C13" i="65"/>
  <c r="C12" i="65"/>
  <c r="C27" i="65" s="1"/>
  <c r="C18" i="64"/>
  <c r="C17" i="64"/>
  <c r="C16" i="64"/>
  <c r="C15" i="64"/>
  <c r="C14" i="64"/>
  <c r="G13" i="64"/>
  <c r="C13" i="64"/>
  <c r="C12" i="64"/>
  <c r="C18" i="63"/>
  <c r="C17" i="63"/>
  <c r="C16" i="63"/>
  <c r="C51" i="63" s="1"/>
  <c r="C15" i="63"/>
  <c r="C14" i="63"/>
  <c r="G13" i="63"/>
  <c r="C13" i="63"/>
  <c r="C12" i="63"/>
  <c r="C27" i="63" s="1"/>
  <c r="K3" i="41"/>
  <c r="K4" i="41"/>
  <c r="K5" i="41"/>
  <c r="K6" i="41"/>
  <c r="K7" i="41"/>
  <c r="K8" i="41"/>
  <c r="K2" i="41"/>
  <c r="J3" i="41"/>
  <c r="J4" i="41"/>
  <c r="J5" i="41"/>
  <c r="J6" i="41"/>
  <c r="J7" i="41"/>
  <c r="J8" i="41"/>
  <c r="I3" i="41"/>
  <c r="I4" i="41"/>
  <c r="I5" i="41"/>
  <c r="I6" i="41"/>
  <c r="I7" i="41"/>
  <c r="I8" i="41"/>
  <c r="I2" i="41"/>
  <c r="G3" i="41"/>
  <c r="G4" i="41"/>
  <c r="G5" i="41"/>
  <c r="G6" i="41"/>
  <c r="G7" i="41"/>
  <c r="G8" i="41"/>
  <c r="G2" i="41"/>
  <c r="D18" i="62"/>
  <c r="D17" i="62"/>
  <c r="D16" i="62"/>
  <c r="D15" i="62"/>
  <c r="D14" i="62"/>
  <c r="H13" i="62"/>
  <c r="D13" i="62"/>
  <c r="D12" i="62"/>
  <c r="L13" i="61"/>
  <c r="C33" i="72" l="1"/>
  <c r="C57" i="72"/>
  <c r="C63" i="72"/>
  <c r="C45" i="72"/>
  <c r="C39" i="72"/>
  <c r="C33" i="71"/>
  <c r="C57" i="71"/>
  <c r="C39" i="71"/>
  <c r="C63" i="71"/>
  <c r="C45" i="71"/>
  <c r="C33" i="70"/>
  <c r="C57" i="70"/>
  <c r="C63" i="70"/>
  <c r="C45" i="70"/>
  <c r="C39" i="70"/>
  <c r="C33" i="69"/>
  <c r="C57" i="69"/>
  <c r="C39" i="69"/>
  <c r="C63" i="69"/>
  <c r="C45" i="69"/>
  <c r="C33" i="68"/>
  <c r="C57" i="68"/>
  <c r="C63" i="68"/>
  <c r="C45" i="68"/>
  <c r="C39" i="68"/>
  <c r="C33" i="67"/>
  <c r="C57" i="67"/>
  <c r="C39" i="67"/>
  <c r="C63" i="67"/>
  <c r="C45" i="67"/>
  <c r="C33" i="66"/>
  <c r="C63" i="66"/>
  <c r="C45" i="66"/>
  <c r="C39" i="66"/>
  <c r="C33" i="65"/>
  <c r="C57" i="65"/>
  <c r="C63" i="65"/>
  <c r="C45" i="65"/>
  <c r="C39" i="65"/>
  <c r="C27" i="64"/>
  <c r="C45" i="64"/>
  <c r="C63" i="64"/>
  <c r="C39" i="64"/>
  <c r="C33" i="64"/>
  <c r="C57" i="64"/>
  <c r="C33" i="63"/>
  <c r="C57" i="63"/>
  <c r="C39" i="63"/>
  <c r="C63" i="63"/>
  <c r="C45" i="63"/>
  <c r="H13" i="72" l="1"/>
  <c r="H13" i="71"/>
  <c r="H13" i="70"/>
  <c r="H13" i="69"/>
  <c r="H13" i="68"/>
  <c r="H13" i="67"/>
  <c r="H13" i="66"/>
  <c r="H13" i="65"/>
  <c r="H13" i="64"/>
  <c r="H13" i="63"/>
  <c r="K9" i="41" l="1"/>
  <c r="Y3" i="42"/>
  <c r="Y4" i="42"/>
  <c r="Y5" i="42"/>
  <c r="Y6" i="42"/>
  <c r="Y7" i="42"/>
  <c r="Y8" i="42"/>
  <c r="Y2" i="42"/>
  <c r="Y1" i="42"/>
  <c r="V3" i="42"/>
  <c r="V4" i="42"/>
  <c r="V5" i="42"/>
  <c r="V6" i="42"/>
  <c r="V7" i="42"/>
  <c r="V8" i="42"/>
  <c r="V2" i="42"/>
  <c r="V1" i="42"/>
  <c r="A3" i="41" l="1"/>
  <c r="A4" i="41"/>
  <c r="A5" i="41"/>
  <c r="A6" i="41"/>
  <c r="A7" i="41"/>
  <c r="A8" i="41"/>
  <c r="A2" i="41"/>
  <c r="F3" i="25"/>
  <c r="F9" i="25"/>
  <c r="E8" i="25"/>
  <c r="E9" i="25"/>
  <c r="D8" i="25"/>
  <c r="D9" i="25"/>
  <c r="C9" i="25"/>
  <c r="B9" i="25"/>
  <c r="K9" i="25"/>
  <c r="L8" i="25"/>
  <c r="K8" i="25"/>
  <c r="N8" i="25" s="1"/>
  <c r="L7" i="25"/>
  <c r="K7" i="25"/>
  <c r="N7" i="25" s="1"/>
  <c r="L6" i="25"/>
  <c r="K6" i="25"/>
  <c r="N6" i="25" s="1"/>
  <c r="L5" i="25"/>
  <c r="K5" i="25"/>
  <c r="N5" i="25" s="1"/>
  <c r="L4" i="25"/>
  <c r="K4" i="25"/>
  <c r="N4" i="25" s="1"/>
  <c r="L3" i="25"/>
  <c r="K3" i="25"/>
  <c r="N3" i="25" s="1"/>
  <c r="L2" i="25"/>
  <c r="K2" i="25"/>
  <c r="N2" i="25" s="1"/>
  <c r="N9" i="25" s="1"/>
  <c r="O4" i="25" l="1"/>
  <c r="L9" i="25"/>
  <c r="O3" i="25" s="1"/>
  <c r="O2" i="25" l="1"/>
  <c r="O8" i="25"/>
  <c r="O7" i="25"/>
  <c r="O6" i="25"/>
  <c r="O5" i="25"/>
  <c r="O9" i="25" l="1"/>
  <c r="AD2" i="41" l="1"/>
  <c r="AD3" i="41"/>
  <c r="AD4" i="41"/>
  <c r="AD5" i="41"/>
  <c r="AD6" i="41"/>
  <c r="AD7" i="41"/>
  <c r="AD8" i="41"/>
  <c r="AD9" i="41" l="1"/>
  <c r="AE5" i="42"/>
  <c r="AF5" i="42" s="1"/>
  <c r="AE1" i="42"/>
  <c r="G9" i="41"/>
  <c r="AE3" i="42"/>
  <c r="AF3" i="42" s="1"/>
  <c r="AE4" i="42"/>
  <c r="AF4" i="42" s="1"/>
  <c r="AE6" i="42"/>
  <c r="AF6" i="42" s="1"/>
  <c r="AE7" i="42"/>
  <c r="AF7" i="42" s="1"/>
  <c r="AE8" i="42"/>
  <c r="AF8" i="42" s="1"/>
  <c r="AE2" i="42"/>
  <c r="AF2" i="42" s="1"/>
  <c r="W3" i="42"/>
  <c r="W4" i="42"/>
  <c r="W5" i="42"/>
  <c r="W6" i="42"/>
  <c r="W7" i="42"/>
  <c r="W8" i="42"/>
  <c r="W2" i="42"/>
  <c r="AB3" i="42"/>
  <c r="AB4" i="42"/>
  <c r="AB5" i="42"/>
  <c r="AB6" i="42"/>
  <c r="AC6" i="42" s="1"/>
  <c r="AB7" i="42"/>
  <c r="AB8" i="42"/>
  <c r="AB2" i="42"/>
  <c r="O9" i="41" l="1"/>
  <c r="AF9" i="42"/>
  <c r="AH2" i="42" s="1"/>
  <c r="W9" i="42"/>
  <c r="AC5" i="42"/>
  <c r="AC8" i="42"/>
  <c r="AC4" i="42"/>
  <c r="AC7" i="42"/>
  <c r="AC3" i="42"/>
  <c r="M3" i="42" l="1"/>
  <c r="M4" i="42"/>
  <c r="M5" i="42"/>
  <c r="M6" i="42"/>
  <c r="M7" i="42"/>
  <c r="M8" i="42"/>
  <c r="D3" i="42"/>
  <c r="D4" i="42"/>
  <c r="D5" i="42"/>
  <c r="D6" i="42"/>
  <c r="D7" i="42"/>
  <c r="D8" i="42"/>
  <c r="M2" i="42"/>
  <c r="D2" i="42"/>
  <c r="E9" i="41" l="1"/>
  <c r="C9" i="41"/>
  <c r="B5" i="24"/>
  <c r="M2" i="41" s="1"/>
  <c r="B6" i="24"/>
  <c r="B4" i="24"/>
  <c r="M3" i="41" l="1"/>
  <c r="D3" i="41" s="1"/>
  <c r="M7" i="41"/>
  <c r="D7" i="41" s="1"/>
  <c r="M4" i="41"/>
  <c r="D4" i="41" s="1"/>
  <c r="M8" i="41"/>
  <c r="D8" i="41" s="1"/>
  <c r="M5" i="41"/>
  <c r="D5" i="41" s="1"/>
  <c r="M6" i="41"/>
  <c r="D6" i="41" s="1"/>
  <c r="N5" i="41"/>
  <c r="F5" i="41" s="1"/>
  <c r="N4" i="41"/>
  <c r="F4" i="41" s="1"/>
  <c r="N2" i="41"/>
  <c r="F2" i="41" s="1"/>
  <c r="N6" i="41"/>
  <c r="F6" i="41" s="1"/>
  <c r="N3" i="41"/>
  <c r="F3" i="41" s="1"/>
  <c r="N7" i="41"/>
  <c r="F7" i="41" s="1"/>
  <c r="N8" i="41"/>
  <c r="F8" i="41" s="1"/>
  <c r="C59" i="70" l="1"/>
  <c r="C59" i="63"/>
  <c r="C59" i="66"/>
  <c r="C59" i="72"/>
  <c r="C59" i="65"/>
  <c r="C59" i="71"/>
  <c r="C59" i="69"/>
  <c r="C59" i="68"/>
  <c r="C59" i="67"/>
  <c r="C59" i="64"/>
  <c r="C35" i="72"/>
  <c r="C35" i="64"/>
  <c r="C35" i="70"/>
  <c r="C35" i="67"/>
  <c r="C35" i="66"/>
  <c r="C35" i="65"/>
  <c r="C35" i="71"/>
  <c r="C35" i="69"/>
  <c r="C35" i="68"/>
  <c r="C35" i="63"/>
  <c r="C47" i="72"/>
  <c r="C47" i="66"/>
  <c r="C47" i="71"/>
  <c r="C47" i="68"/>
  <c r="C47" i="70"/>
  <c r="C47" i="69"/>
  <c r="C47" i="67"/>
  <c r="C47" i="64"/>
  <c r="C47" i="63"/>
  <c r="C47" i="65"/>
  <c r="C53" i="72"/>
  <c r="C53" i="69"/>
  <c r="C53" i="66"/>
  <c r="C53" i="63"/>
  <c r="C53" i="65"/>
  <c r="C41" i="70"/>
  <c r="C41" i="72"/>
  <c r="C41" i="67"/>
  <c r="C41" i="69"/>
  <c r="C41" i="65"/>
  <c r="C41" i="71"/>
  <c r="C41" i="66"/>
  <c r="C41" i="68"/>
  <c r="C41" i="63"/>
  <c r="C41" i="64"/>
  <c r="C65" i="72"/>
  <c r="C65" i="69"/>
  <c r="C65" i="71"/>
  <c r="C65" i="66"/>
  <c r="C65" i="68"/>
  <c r="C65" i="63"/>
  <c r="C65" i="70"/>
  <c r="C65" i="67"/>
  <c r="C65" i="65"/>
  <c r="C65" i="64"/>
  <c r="C29" i="71"/>
  <c r="J13" i="71" s="1"/>
  <c r="C29" i="69"/>
  <c r="C29" i="67"/>
  <c r="C29" i="63"/>
  <c r="C29" i="72"/>
  <c r="J13" i="72" s="1"/>
  <c r="C29" i="64"/>
  <c r="C29" i="68"/>
  <c r="C29" i="65"/>
  <c r="C29" i="70"/>
  <c r="J13" i="70" s="1"/>
  <c r="C29" i="66"/>
  <c r="C40" i="72"/>
  <c r="C40" i="68"/>
  <c r="C40" i="64"/>
  <c r="C40" i="63"/>
  <c r="C40" i="65"/>
  <c r="C40" i="71"/>
  <c r="C40" i="70"/>
  <c r="C40" i="69"/>
  <c r="C40" i="67"/>
  <c r="C40" i="66"/>
  <c r="C58" i="71"/>
  <c r="C58" i="68"/>
  <c r="C58" i="65"/>
  <c r="C58" i="69"/>
  <c r="C58" i="66"/>
  <c r="C58" i="72"/>
  <c r="C58" i="70"/>
  <c r="C58" i="67"/>
  <c r="C58" i="64"/>
  <c r="C58" i="63"/>
  <c r="C34" i="64"/>
  <c r="C34" i="68"/>
  <c r="C34" i="71"/>
  <c r="C34" i="67"/>
  <c r="C34" i="66"/>
  <c r="C34" i="65"/>
  <c r="C34" i="69"/>
  <c r="C34" i="70"/>
  <c r="C34" i="63"/>
  <c r="C34" i="72"/>
  <c r="C64" i="71"/>
  <c r="C64" i="67"/>
  <c r="C64" i="63"/>
  <c r="C64" i="72"/>
  <c r="C64" i="70"/>
  <c r="C64" i="68"/>
  <c r="C64" i="66"/>
  <c r="C64" i="65"/>
  <c r="C64" i="69"/>
  <c r="C64" i="64"/>
  <c r="C46" i="66"/>
  <c r="C46" i="63"/>
  <c r="C46" i="64"/>
  <c r="C46" i="70"/>
  <c r="C46" i="67"/>
  <c r="C46" i="65"/>
  <c r="C46" i="71"/>
  <c r="C46" i="68"/>
  <c r="C46" i="72"/>
  <c r="C46" i="69"/>
  <c r="C52" i="70"/>
  <c r="C52" i="65"/>
  <c r="C52" i="72"/>
  <c r="C52" i="71"/>
  <c r="C52" i="66"/>
  <c r="C52" i="64"/>
  <c r="C52" i="67"/>
  <c r="C52" i="69"/>
  <c r="C52" i="68"/>
  <c r="C52" i="63"/>
  <c r="C47" i="61"/>
  <c r="C47" i="62"/>
  <c r="C65" i="61"/>
  <c r="C63" i="37" s="1"/>
  <c r="C65" i="62"/>
  <c r="C35" i="61"/>
  <c r="C35" i="62"/>
  <c r="C41" i="61"/>
  <c r="C39" i="37" s="1"/>
  <c r="C41" i="62"/>
  <c r="C53" i="62"/>
  <c r="C53" i="61"/>
  <c r="C59" i="62"/>
  <c r="C59" i="61"/>
  <c r="C29" i="62"/>
  <c r="C29" i="61"/>
  <c r="C40" i="61"/>
  <c r="C40" i="62"/>
  <c r="C52" i="62"/>
  <c r="C52" i="61"/>
  <c r="C58" i="62"/>
  <c r="C58" i="61"/>
  <c r="C56" i="37" s="1"/>
  <c r="C64" i="62"/>
  <c r="C64" i="61"/>
  <c r="C46" i="61"/>
  <c r="C46" i="62"/>
  <c r="C34" i="61"/>
  <c r="C34" i="62"/>
  <c r="D2" i="41"/>
  <c r="M9" i="41"/>
  <c r="N9" i="41"/>
  <c r="C51" i="37" l="1"/>
  <c r="J13" i="63"/>
  <c r="C33" i="37"/>
  <c r="C45" i="37"/>
  <c r="J13" i="68"/>
  <c r="J13" i="67"/>
  <c r="C27" i="37"/>
  <c r="J13" i="65"/>
  <c r="C57" i="37"/>
  <c r="F52" i="37" s="1"/>
  <c r="J13" i="66"/>
  <c r="J13" i="64"/>
  <c r="J13" i="69"/>
  <c r="C50" i="37"/>
  <c r="F46" i="37" s="1"/>
  <c r="C28" i="72"/>
  <c r="C28" i="69"/>
  <c r="C28" i="63"/>
  <c r="C28" i="70"/>
  <c r="C28" i="64"/>
  <c r="I13" i="64" s="1"/>
  <c r="C28" i="71"/>
  <c r="I13" i="71" s="1"/>
  <c r="C28" i="67"/>
  <c r="C28" i="66"/>
  <c r="C28" i="65"/>
  <c r="I13" i="65" s="1"/>
  <c r="C28" i="68"/>
  <c r="I13" i="68" s="1"/>
  <c r="C38" i="37"/>
  <c r="F34" i="37" s="1"/>
  <c r="C32" i="37"/>
  <c r="C62" i="37"/>
  <c r="F58" i="37" s="1"/>
  <c r="I13" i="69"/>
  <c r="I13" i="67"/>
  <c r="I13" i="72"/>
  <c r="I13" i="63"/>
  <c r="C44" i="37"/>
  <c r="I13" i="66"/>
  <c r="I13" i="70"/>
  <c r="K13" i="62"/>
  <c r="O13" i="61"/>
  <c r="C28" i="62"/>
  <c r="J13" i="62" s="1"/>
  <c r="C28" i="61"/>
  <c r="F40" i="37" l="1"/>
  <c r="F28" i="37"/>
  <c r="N13" i="61"/>
  <c r="C26" i="37"/>
  <c r="F22" i="37" s="1"/>
  <c r="B19" i="37"/>
  <c r="D5" i="25" l="1"/>
  <c r="E5" i="25" s="1"/>
  <c r="F5" i="25" s="1"/>
  <c r="D6" i="25"/>
  <c r="E6" i="25" s="1"/>
  <c r="F6" i="25" s="1"/>
  <c r="D7" i="25"/>
  <c r="E7" i="25" s="1"/>
  <c r="F7" i="25" s="1"/>
  <c r="D2" i="25"/>
  <c r="D3" i="25"/>
  <c r="E3" i="25" s="1"/>
  <c r="D4" i="25"/>
  <c r="E4" i="25" s="1"/>
  <c r="F4" i="25" s="1"/>
  <c r="F8" i="25" l="1"/>
  <c r="E2" i="25"/>
  <c r="F2" i="25" s="1"/>
  <c r="AC2" i="42"/>
  <c r="AC9" i="42" s="1"/>
  <c r="L7" i="41" l="1"/>
  <c r="B7" i="41" s="1"/>
  <c r="L4" i="41"/>
  <c r="B4" i="41" s="1"/>
  <c r="L8" i="41"/>
  <c r="B8" i="41" s="1"/>
  <c r="L6" i="41"/>
  <c r="B6" i="41" s="1"/>
  <c r="L5" i="41"/>
  <c r="B5" i="41" s="1"/>
  <c r="L3" i="41"/>
  <c r="B3" i="41" s="1"/>
  <c r="C39" i="62" l="1"/>
  <c r="C39" i="61"/>
  <c r="C45" i="61"/>
  <c r="C45" i="62"/>
  <c r="C57" i="62"/>
  <c r="C57" i="61"/>
  <c r="C51" i="61"/>
  <c r="C51" i="62"/>
  <c r="C33" i="62"/>
  <c r="C33" i="61"/>
  <c r="C63" i="62"/>
  <c r="C63" i="61"/>
  <c r="D38" i="37"/>
  <c r="D50" i="37"/>
  <c r="D33" i="37"/>
  <c r="D32" i="37"/>
  <c r="D30" i="37"/>
  <c r="D44" i="37"/>
  <c r="D62" i="37"/>
  <c r="D42" i="37"/>
  <c r="D39" i="37"/>
  <c r="D57" i="37"/>
  <c r="D56" i="37"/>
  <c r="D63" i="37"/>
  <c r="D36" i="37"/>
  <c r="D60" i="37"/>
  <c r="D45" i="37"/>
  <c r="D51" i="37"/>
  <c r="L2" i="41"/>
  <c r="B2" i="41" s="1"/>
  <c r="C27" i="61" l="1"/>
  <c r="M13" i="61" s="1"/>
  <c r="C27" i="62"/>
  <c r="I13" i="62" s="1"/>
  <c r="D61" i="37"/>
  <c r="I13" i="37"/>
  <c r="D27" i="37"/>
  <c r="D49" i="37"/>
  <c r="D43" i="37"/>
  <c r="D37" i="37"/>
  <c r="H13" i="37"/>
  <c r="D26" i="37"/>
  <c r="D31" i="37"/>
  <c r="D55" i="37"/>
  <c r="A9" i="41"/>
  <c r="D24" i="37"/>
  <c r="L9" i="41" l="1"/>
  <c r="G13" i="37" l="1"/>
  <c r="E17" i="37" s="1"/>
  <c r="AI2" i="42" l="1"/>
  <c r="AG4" i="42" s="1"/>
  <c r="K4" i="42" s="1"/>
  <c r="L4" i="42" s="1"/>
  <c r="AA8" i="42" l="1"/>
  <c r="H8" i="42" s="1"/>
  <c r="I8" i="42" s="1"/>
  <c r="X8" i="42"/>
  <c r="E8" i="42" s="1"/>
  <c r="F8" i="42" s="1"/>
  <c r="C60" i="61" s="1"/>
  <c r="X7" i="42"/>
  <c r="N7" i="42" s="1"/>
  <c r="O7" i="42" s="1"/>
  <c r="AG5" i="42"/>
  <c r="K5" i="42" s="1"/>
  <c r="L5" i="42" s="1"/>
  <c r="X2" i="42"/>
  <c r="AG2" i="42"/>
  <c r="AA4" i="42"/>
  <c r="H4" i="42" s="1"/>
  <c r="I4" i="42" s="1"/>
  <c r="AA7" i="42"/>
  <c r="H7" i="42" s="1"/>
  <c r="I7" i="42" s="1"/>
  <c r="AD3" i="42"/>
  <c r="T3" i="42" s="1"/>
  <c r="U3" i="42" s="1"/>
  <c r="AD7" i="42"/>
  <c r="Q7" i="42" s="1"/>
  <c r="R7" i="42" s="1"/>
  <c r="C55" i="66" s="1"/>
  <c r="C60" i="67"/>
  <c r="K2" i="42"/>
  <c r="L2" i="42" s="1"/>
  <c r="X3" i="42"/>
  <c r="AD5" i="42"/>
  <c r="AD4" i="42"/>
  <c r="AA2" i="42"/>
  <c r="X6" i="42"/>
  <c r="AG6" i="42"/>
  <c r="K6" i="42" s="1"/>
  <c r="L6" i="42" s="1"/>
  <c r="AD2" i="42"/>
  <c r="AA3" i="42"/>
  <c r="H3" i="42" s="1"/>
  <c r="I3" i="42" s="1"/>
  <c r="X4" i="42"/>
  <c r="AD6" i="42"/>
  <c r="C60" i="64"/>
  <c r="C60" i="72"/>
  <c r="C60" i="69"/>
  <c r="C60" i="71"/>
  <c r="C60" i="70"/>
  <c r="C60" i="63"/>
  <c r="C60" i="68"/>
  <c r="B3" i="42"/>
  <c r="C3" i="42" s="1"/>
  <c r="B7" i="42"/>
  <c r="C7" i="42" s="1"/>
  <c r="C54" i="66" s="1"/>
  <c r="T7" i="42"/>
  <c r="U7" i="42" s="1"/>
  <c r="C56" i="66" s="1"/>
  <c r="C54" i="37" s="1"/>
  <c r="D54" i="37" s="1"/>
  <c r="AG7" i="42"/>
  <c r="K7" i="42" s="1"/>
  <c r="L7" i="42" s="1"/>
  <c r="AA6" i="42"/>
  <c r="H6" i="42" s="1"/>
  <c r="I6" i="42" s="1"/>
  <c r="AA5" i="42"/>
  <c r="H5" i="42" s="1"/>
  <c r="I5" i="42" s="1"/>
  <c r="Q3" i="42"/>
  <c r="R3" i="42" s="1"/>
  <c r="C60" i="66"/>
  <c r="C60" i="65"/>
  <c r="AG3" i="42"/>
  <c r="K3" i="42" s="1"/>
  <c r="L3" i="42" s="1"/>
  <c r="AG8" i="42"/>
  <c r="K8" i="42" s="1"/>
  <c r="L8" i="42" s="1"/>
  <c r="X5" i="42"/>
  <c r="X9" i="42" s="1"/>
  <c r="C60" i="62"/>
  <c r="AD8" i="42"/>
  <c r="N8" i="42"/>
  <c r="O8" i="42" s="1"/>
  <c r="E7" i="42" l="1"/>
  <c r="F7" i="42" s="1"/>
  <c r="C58" i="37"/>
  <c r="D58" i="37" s="1"/>
  <c r="E2" i="42"/>
  <c r="F2" i="42" s="1"/>
  <c r="N2" i="42"/>
  <c r="O2" i="42" s="1"/>
  <c r="AG9" i="42"/>
  <c r="Q8" i="42"/>
  <c r="R8" i="42" s="1"/>
  <c r="B8" i="42"/>
  <c r="C8" i="42" s="1"/>
  <c r="T8" i="42"/>
  <c r="U8" i="42" s="1"/>
  <c r="C48" i="72"/>
  <c r="C48" i="67"/>
  <c r="C48" i="64"/>
  <c r="Q5" i="42"/>
  <c r="R5" i="42" s="1"/>
  <c r="B5" i="42"/>
  <c r="C5" i="42" s="1"/>
  <c r="T5" i="42"/>
  <c r="U5" i="42" s="1"/>
  <c r="E5" i="42"/>
  <c r="F5" i="42" s="1"/>
  <c r="N5" i="42"/>
  <c r="O5" i="42" s="1"/>
  <c r="C55" i="64"/>
  <c r="C55" i="68"/>
  <c r="C55" i="61"/>
  <c r="C55" i="65"/>
  <c r="C55" i="70"/>
  <c r="C55" i="67"/>
  <c r="C55" i="63"/>
  <c r="C55" i="62"/>
  <c r="C55" i="72"/>
  <c r="C55" i="69"/>
  <c r="C55" i="71"/>
  <c r="AA9" i="42"/>
  <c r="H2" i="42"/>
  <c r="I2" i="42" s="1"/>
  <c r="C61" i="61"/>
  <c r="C61" i="71"/>
  <c r="C61" i="68"/>
  <c r="C61" i="66"/>
  <c r="C61" i="72"/>
  <c r="C61" i="64"/>
  <c r="C61" i="65"/>
  <c r="C61" i="63"/>
  <c r="C61" i="70"/>
  <c r="C61" i="69"/>
  <c r="C61" i="62"/>
  <c r="C61" i="67"/>
  <c r="Q6" i="42"/>
  <c r="R6" i="42" s="1"/>
  <c r="T6" i="42"/>
  <c r="U6" i="42" s="1"/>
  <c r="B6" i="42"/>
  <c r="C6" i="42" s="1"/>
  <c r="Q2" i="42"/>
  <c r="R2" i="42" s="1"/>
  <c r="T2" i="42"/>
  <c r="AD9" i="42"/>
  <c r="B2" i="42"/>
  <c r="C2" i="42" s="1"/>
  <c r="B4" i="42"/>
  <c r="C4" i="42" s="1"/>
  <c r="Q4" i="42"/>
  <c r="R4" i="42" s="1"/>
  <c r="T4" i="42"/>
  <c r="U4" i="42" s="1"/>
  <c r="C54" i="61"/>
  <c r="C54" i="67"/>
  <c r="C54" i="72"/>
  <c r="C54" i="69"/>
  <c r="C54" i="63"/>
  <c r="C54" i="70"/>
  <c r="C54" i="64"/>
  <c r="C54" i="71"/>
  <c r="C54" i="65"/>
  <c r="C54" i="62"/>
  <c r="C54" i="68"/>
  <c r="E4" i="42"/>
  <c r="F4" i="42" s="1"/>
  <c r="N4" i="42"/>
  <c r="O4" i="42" s="1"/>
  <c r="E6" i="42"/>
  <c r="F6" i="42" s="1"/>
  <c r="N6" i="42"/>
  <c r="O6" i="42" s="1"/>
  <c r="E3" i="42"/>
  <c r="F3" i="42" s="1"/>
  <c r="N3" i="42"/>
  <c r="O3" i="42" s="1"/>
  <c r="AJ2" i="42" l="1"/>
  <c r="C25" i="63"/>
  <c r="C25" i="69"/>
  <c r="C25" i="66"/>
  <c r="C25" i="68"/>
  <c r="C25" i="72"/>
  <c r="C25" i="67"/>
  <c r="C25" i="61"/>
  <c r="C25" i="65"/>
  <c r="C25" i="64"/>
  <c r="C25" i="62"/>
  <c r="C25" i="71"/>
  <c r="C25" i="70"/>
  <c r="C24" i="65"/>
  <c r="C24" i="69"/>
  <c r="C24" i="67"/>
  <c r="C24" i="68"/>
  <c r="C24" i="62"/>
  <c r="C24" i="70"/>
  <c r="C24" i="61"/>
  <c r="C24" i="71"/>
  <c r="C24" i="72"/>
  <c r="C24" i="63"/>
  <c r="C24" i="64"/>
  <c r="C24" i="66"/>
  <c r="C48" i="61"/>
  <c r="C48" i="68"/>
  <c r="C48" i="71"/>
  <c r="C48" i="63"/>
  <c r="C48" i="62"/>
  <c r="C48" i="69"/>
  <c r="C48" i="65"/>
  <c r="C31" i="72"/>
  <c r="C31" i="62"/>
  <c r="C31" i="61"/>
  <c r="C31" i="66"/>
  <c r="C31" i="63"/>
  <c r="C31" i="69"/>
  <c r="C31" i="71"/>
  <c r="C31" i="65"/>
  <c r="C31" i="68"/>
  <c r="C31" i="70"/>
  <c r="C31" i="67"/>
  <c r="C31" i="64"/>
  <c r="C30" i="63"/>
  <c r="C30" i="64"/>
  <c r="C30" i="69"/>
  <c r="C30" i="68"/>
  <c r="C30" i="70"/>
  <c r="C30" i="65"/>
  <c r="C30" i="61"/>
  <c r="C30" i="62"/>
  <c r="C30" i="72"/>
  <c r="C30" i="67"/>
  <c r="C30" i="71"/>
  <c r="C30" i="66"/>
  <c r="C59" i="37"/>
  <c r="D59" i="37" s="1"/>
  <c r="C53" i="37"/>
  <c r="D53" i="37" s="1"/>
  <c r="C42" i="61"/>
  <c r="C42" i="62"/>
  <c r="C42" i="71"/>
  <c r="C42" i="64"/>
  <c r="C42" i="65"/>
  <c r="C42" i="63"/>
  <c r="C42" i="67"/>
  <c r="C42" i="68"/>
  <c r="C42" i="69"/>
  <c r="C42" i="72"/>
  <c r="C42" i="66"/>
  <c r="C42" i="70"/>
  <c r="C37" i="62"/>
  <c r="C37" i="71"/>
  <c r="C37" i="72"/>
  <c r="C37" i="61"/>
  <c r="C37" i="67"/>
  <c r="C37" i="63"/>
  <c r="C37" i="68"/>
  <c r="C37" i="65"/>
  <c r="C37" i="69"/>
  <c r="C37" i="64"/>
  <c r="C37" i="66"/>
  <c r="C37" i="70"/>
  <c r="C52" i="37"/>
  <c r="D52" i="37" s="1"/>
  <c r="C48" i="66"/>
  <c r="C48" i="70"/>
  <c r="C43" i="64"/>
  <c r="C43" i="63"/>
  <c r="C43" i="65"/>
  <c r="C43" i="61"/>
  <c r="C43" i="62"/>
  <c r="C43" i="67"/>
  <c r="C43" i="68"/>
  <c r="C43" i="69"/>
  <c r="C43" i="70"/>
  <c r="C43" i="71"/>
  <c r="C43" i="72"/>
  <c r="C43" i="66"/>
  <c r="C36" i="65"/>
  <c r="C36" i="67"/>
  <c r="C36" i="62"/>
  <c r="C36" i="72"/>
  <c r="C36" i="66"/>
  <c r="C36" i="70"/>
  <c r="C36" i="61"/>
  <c r="C36" i="64"/>
  <c r="C36" i="71"/>
  <c r="C36" i="69"/>
  <c r="C36" i="63"/>
  <c r="C36" i="68"/>
  <c r="C50" i="70"/>
  <c r="G13" i="70" s="1"/>
  <c r="C50" i="66"/>
  <c r="C49" i="61"/>
  <c r="C49" i="69"/>
  <c r="C49" i="63"/>
  <c r="C49" i="68"/>
  <c r="C49" i="65"/>
  <c r="C49" i="71"/>
  <c r="C49" i="62"/>
  <c r="T9" i="42"/>
  <c r="U2" i="42"/>
  <c r="C49" i="66"/>
  <c r="C49" i="70"/>
  <c r="C22" i="37" l="1"/>
  <c r="D22" i="37" s="1"/>
  <c r="C40" i="37"/>
  <c r="D40" i="37" s="1"/>
  <c r="E13" i="71"/>
  <c r="C23" i="37"/>
  <c r="D23" i="37" s="1"/>
  <c r="E13" i="67"/>
  <c r="F13" i="63"/>
  <c r="C41" i="37"/>
  <c r="D41" i="37" s="1"/>
  <c r="C28" i="37"/>
  <c r="J13" i="61"/>
  <c r="E13" i="69"/>
  <c r="F13" i="68"/>
  <c r="F13" i="72"/>
  <c r="C34" i="37"/>
  <c r="D34" i="37" s="1"/>
  <c r="E13" i="65"/>
  <c r="E13" i="64"/>
  <c r="F13" i="64"/>
  <c r="F13" i="65"/>
  <c r="F13" i="66"/>
  <c r="G13" i="66"/>
  <c r="C48" i="37"/>
  <c r="E13" i="72"/>
  <c r="E13" i="70"/>
  <c r="E13" i="63"/>
  <c r="F13" i="67"/>
  <c r="F13" i="71"/>
  <c r="C29" i="37"/>
  <c r="K13" i="61"/>
  <c r="C47" i="37"/>
  <c r="D47" i="37" s="1"/>
  <c r="C35" i="37"/>
  <c r="D35" i="37" s="1"/>
  <c r="E13" i="66"/>
  <c r="F13" i="62"/>
  <c r="E13" i="68"/>
  <c r="F13" i="70"/>
  <c r="F13" i="69"/>
  <c r="G13" i="62"/>
  <c r="C46" i="37"/>
  <c r="D46" i="37" s="1"/>
  <c r="D29" i="37" l="1"/>
  <c r="E13" i="37"/>
  <c r="D48" i="37"/>
  <c r="F13" i="37"/>
  <c r="D28" i="37"/>
  <c r="D13" i="37"/>
  <c r="D17" i="3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B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Santiago Fondoso:</t>
        </r>
        <r>
          <rPr>
            <sz val="9"/>
            <color indexed="81"/>
            <rFont val="Tahoma"/>
            <family val="2"/>
          </rPr>
          <t xml:space="preserve">
Página 159 (Martini, 2010) - Con corrección en "Internación".</t>
        </r>
      </text>
    </comment>
    <comment ref="C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Santiago Fondoso: </t>
        </r>
        <r>
          <rPr>
            <sz val="9"/>
            <color indexed="81"/>
            <rFont val="Tahoma"/>
            <family val="2"/>
          </rPr>
          <t xml:space="preserve">Cuantificación de superficies en planos CAD, 2002.
</t>
        </r>
      </text>
    </comment>
  </commentList>
</comments>
</file>

<file path=xl/sharedStrings.xml><?xml version="1.0" encoding="utf-8"?>
<sst xmlns="http://schemas.openxmlformats.org/spreadsheetml/2006/main" count="1199" uniqueCount="142">
  <si>
    <t>IN</t>
  </si>
  <si>
    <t>CI</t>
  </si>
  <si>
    <t>DyT</t>
  </si>
  <si>
    <t>AD</t>
  </si>
  <si>
    <t>SAyA</t>
  </si>
  <si>
    <t>AA</t>
  </si>
  <si>
    <t>Internación</t>
  </si>
  <si>
    <t>Cirugía</t>
  </si>
  <si>
    <t>Administración</t>
  </si>
  <si>
    <t>Circulaciones</t>
  </si>
  <si>
    <t>Total</t>
  </si>
  <si>
    <t>CyB</t>
  </si>
  <si>
    <t>Área Hospitalaria (AH)</t>
  </si>
  <si>
    <r>
      <t>Consumo anual [kWh/año*m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</si>
  <si>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</si>
  <si>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Consumos teóricos [kWh/día] (1)</t>
  </si>
  <si>
    <r>
      <t>Consumo específico [kWh/día*m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] </t>
    </r>
  </si>
  <si>
    <r>
      <t>Superficie de AH [m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] (2)</t>
    </r>
  </si>
  <si>
    <t>https://drive.google.com/open?id=0Bz3sfV4ZQ06NMXRJbFhEb08zVVk</t>
  </si>
  <si>
    <t>(1)</t>
  </si>
  <si>
    <t>(2)</t>
  </si>
  <si>
    <t>https://doi.org/10.17632/nj82bhvvtd.2</t>
  </si>
  <si>
    <t>Usos</t>
  </si>
  <si>
    <t>AH</t>
  </si>
  <si>
    <t>1N</t>
  </si>
  <si>
    <t>Imagen satelital</t>
  </si>
  <si>
    <t>Superficie [m2]</t>
  </si>
  <si>
    <t>2N</t>
  </si>
  <si>
    <t>AZ</t>
  </si>
  <si>
    <t>PB</t>
  </si>
  <si>
    <t>3N</t>
  </si>
  <si>
    <t>I+E</t>
  </si>
  <si>
    <t>ADM</t>
  </si>
  <si>
    <t>Fuente energética</t>
  </si>
  <si>
    <t>Energía eléctrica</t>
  </si>
  <si>
    <t>Gas natural</t>
  </si>
  <si>
    <t>Consumo anual [TEP/año]</t>
  </si>
  <si>
    <t>ACS</t>
  </si>
  <si>
    <t>Cal</t>
  </si>
  <si>
    <t>E. Eléctrica</t>
  </si>
  <si>
    <t>Otros equip.</t>
  </si>
  <si>
    <t>Otros Equip.</t>
  </si>
  <si>
    <t>Otros equipos</t>
  </si>
  <si>
    <t>4N</t>
  </si>
  <si>
    <t>5N</t>
  </si>
  <si>
    <t>Consumo por camas</t>
  </si>
  <si>
    <t>Camas</t>
  </si>
  <si>
    <t>Sistema para ref.</t>
  </si>
  <si>
    <t>Sistema para cal.</t>
  </si>
  <si>
    <t>Tipo de vent</t>
  </si>
  <si>
    <t>Participación en ACS [%] Basualdo (2017)</t>
  </si>
  <si>
    <r>
      <t>Consumo anual ACS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</si>
  <si>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otros equipos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</si>
  <si>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Participación en otros equipos [%]</t>
  </si>
  <si>
    <t>Ref+vent</t>
  </si>
  <si>
    <t>Cal+vent</t>
  </si>
  <si>
    <t>Calefacción</t>
  </si>
  <si>
    <t>Participación en calefacción (gas/ electricidad) [%] Martini (2010)</t>
  </si>
  <si>
    <r>
      <t>Superficie de AH con calefacción a electricidad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</si>
  <si>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Consumo anual calefacción (gas natural) [TEP/año*m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</si>
  <si>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Participación en refrigeración (calefacción a electricidad) [%]</t>
  </si>
  <si>
    <t>Consumo teórico total por AH [TEP/año]</t>
  </si>
  <si>
    <t>Participación refrigeración (calefacción a gas) [%]</t>
  </si>
  <si>
    <t>Consumo esp. I+E ajustado al consumo de electricidad [TEP/año*m2]</t>
  </si>
  <si>
    <t>Consumo esp. refrigeración (calefacción a gas) ajustado al consumo de electricidad [TEP/año*m2]</t>
  </si>
  <si>
    <t>Consumo esp. refrigeración (calefacción a electricidad) ajustado al consumo de electricidad [TEP/año*m2]</t>
  </si>
  <si>
    <t>Coeficiente de ajuste al consumo de electricidad</t>
  </si>
  <si>
    <t>Participación en I+E (calefacción a gas)  [%]</t>
  </si>
  <si>
    <t>Participación en I+E (calefacció a electricidad)  [%]</t>
  </si>
  <si>
    <t>Consumo esp. calefacción (a electricidad) ajustado al consumo de electricidad [TEP/año*m2]</t>
  </si>
  <si>
    <t>Participación en calefacción (a electricidad) [%]</t>
  </si>
  <si>
    <t>Verificación</t>
  </si>
  <si>
    <t>Pabellón 13</t>
  </si>
  <si>
    <t>Pabellón 14</t>
  </si>
  <si>
    <t>Nombre de edificio</t>
  </si>
  <si>
    <t>Consumo Calefacción [TEP/año]</t>
  </si>
  <si>
    <t>Consumo ACS [TEP/año]</t>
  </si>
  <si>
    <t>Cosnumo otros equipos [TEP/año]</t>
  </si>
  <si>
    <r>
      <t>Superficie con ACS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</si>
  <si>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con otros equipos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</si>
  <si>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Consumo total por AH ajustado al consumo eléctrico [TEP/año]</t>
  </si>
  <si>
    <t>Consumo refrigeración (calefacción a gas) [TEP/año]</t>
  </si>
  <si>
    <t>Consumo I+E (calefacción a gas) [TEP/año]</t>
  </si>
  <si>
    <t>Consumo I+E (calefacción a electricidad) [TEP/año]</t>
  </si>
  <si>
    <t>Consumo  refrigeración (calefacción a electricidad) [TEP/año]</t>
  </si>
  <si>
    <t>Consumo calefacción (a electricidad) [TEP/año]</t>
  </si>
  <si>
    <t>Consumo teórico total [TEP/año]</t>
  </si>
  <si>
    <t>Consumo I+E (sin climatización) [TEP/año]</t>
  </si>
  <si>
    <t>Participación en I+E (sin climatización)  [%]</t>
  </si>
  <si>
    <t xml:space="preserve"> </t>
  </si>
  <si>
    <t>Iluminación + 
Equipamiento [%]</t>
  </si>
  <si>
    <t>Climatización [%]</t>
  </si>
  <si>
    <t>Consumo anual Iluminación + 
Equipamiento [TEP/año]</t>
  </si>
  <si>
    <t>Consumo anual Climatización [TEP/año]</t>
  </si>
  <si>
    <t>Consumo Iluminación + 
Equipamiento [%]</t>
  </si>
  <si>
    <t>Consumo Climatización [%]</t>
  </si>
  <si>
    <r>
      <t>Superficie GN + I+E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</si>
  <si>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GN + RE + I+E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</si>
  <si>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Superficie CE + RE + I+E 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</si>
  <si>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Superficie solo I+E [m2]</t>
  </si>
  <si>
    <t>Instituto del tórax</t>
  </si>
  <si>
    <t>Edificio tuberculósis</t>
  </si>
  <si>
    <t>CG/RE</t>
  </si>
  <si>
    <t>Edificio hemoterapia</t>
  </si>
  <si>
    <t>NO/NO</t>
  </si>
  <si>
    <t>Centro de limpieza</t>
  </si>
  <si>
    <t>Jardín maternal</t>
  </si>
  <si>
    <t>Guardia</t>
  </si>
  <si>
    <t>CE/RE</t>
  </si>
  <si>
    <t>Taller</t>
  </si>
  <si>
    <t>Edificio tinglado</t>
  </si>
  <si>
    <t>Edificio chalet</t>
  </si>
  <si>
    <t>Bufet</t>
  </si>
  <si>
    <t>Edificio odontología</t>
  </si>
  <si>
    <t>Cocina</t>
  </si>
  <si>
    <r>
      <t>Individual/</t>
    </r>
    <r>
      <rPr>
        <i/>
        <sz val="11"/>
        <color theme="1"/>
        <rFont val="Calibri"/>
        <family val="2"/>
        <scheme val="minor"/>
      </rPr>
      <t>Split</t>
    </r>
    <r>
      <rPr>
        <sz val="11"/>
        <color theme="1"/>
        <rFont val="Calibri"/>
        <family val="2"/>
        <scheme val="minor"/>
      </rPr>
      <t>/pared</t>
    </r>
  </si>
  <si>
    <t>Central/Caldera/Radiadores</t>
  </si>
  <si>
    <t>Forzada/sin recuperación de calor</t>
  </si>
  <si>
    <t>Natural</t>
  </si>
  <si>
    <t>Individual/Estufa/TBH</t>
  </si>
  <si>
    <t>No posee equipo termo-mecánico</t>
  </si>
  <si>
    <t>Zonal/Roof-top</t>
  </si>
  <si>
    <t>Zonal/Equipos de expansión directa</t>
  </si>
  <si>
    <t>Forzada/sin recuperador de calor</t>
  </si>
  <si>
    <t>Individual/Ventana</t>
  </si>
  <si>
    <t>Equipos de expansión directa (individuales de refrigeración)</t>
  </si>
  <si>
    <t>HIEAC "San Juan de Dios"</t>
  </si>
  <si>
    <t>Demanda en climatización</t>
  </si>
  <si>
    <t>SCOP/SEER/eficiencia</t>
  </si>
  <si>
    <t>Coef de reducción</t>
  </si>
  <si>
    <t>Nuevo valor de demanda</t>
  </si>
  <si>
    <t>Nuevo valor de consumo</t>
  </si>
  <si>
    <t>Mejorando equipos</t>
  </si>
  <si>
    <t>Coef de eficiencia</t>
  </si>
  <si>
    <t>Mejorando envolvente</t>
  </si>
  <si>
    <t>Consumo por fuente [TEP/año]</t>
  </si>
  <si>
    <t>I+E (electricidad)</t>
  </si>
  <si>
    <t>Ref+vent (electricidad)</t>
  </si>
  <si>
    <t>Cal+vent (electricidad)</t>
  </si>
  <si>
    <t>Cal (gas natural)</t>
  </si>
  <si>
    <t>ACS (gas natural)</t>
  </si>
  <si>
    <t>Otros equip. (gas natural)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</si>
</sst>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1A1A1A"/>
      <name val="Arial"/>
      <family val="2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5CE7"/>
        <bgColor indexed="64"/>
      </patternFill>
    </fill>
    <fill>
      <patternFill patternType="solid">
        <fgColor rgb="FF001FA4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A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7">
    <xf numFmtId="0" fontId="0" fillId="0" borderId="0" xfId="0"/>
    <xf numFmtId="0" fontId="4" fillId="0" borderId="0" xfId="0" applyFont="1"/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2" fillId="9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10" fillId="0" borderId="0" xfId="1"/>
    <xf numFmtId="49" fontId="0" fillId="0" borderId="0" xfId="0" applyNumberFormat="1"/>
    <xf numFmtId="0" fontId="11" fillId="0" borderId="0" xfId="0" applyFont="1"/>
    <xf numFmtId="0" fontId="0" fillId="0" borderId="1" xfId="0" applyBorder="1" applyAlignment="1">
      <alignment horizontal="center"/>
    </xf>
    <xf numFmtId="0" fontId="0" fillId="11" borderId="1" xfId="0" applyFill="1" applyBorder="1" applyAlignment="1">
      <alignment wrapText="1"/>
    </xf>
    <xf numFmtId="2" fontId="0" fillId="11" borderId="1" xfId="0" applyNumberFormat="1" applyFill="1" applyBorder="1"/>
    <xf numFmtId="2" fontId="0" fillId="10" borderId="1" xfId="0" applyNumberFormat="1" applyFill="1" applyBorder="1"/>
    <xf numFmtId="0" fontId="0" fillId="10" borderId="1" xfId="0" applyFill="1" applyBorder="1" applyAlignment="1">
      <alignment wrapText="1"/>
    </xf>
    <xf numFmtId="2" fontId="0" fillId="0" borderId="0" xfId="0" applyNumberFormat="1"/>
    <xf numFmtId="0" fontId="0" fillId="2" borderId="1" xfId="0" applyFill="1" applyBorder="1"/>
    <xf numFmtId="0" fontId="0" fillId="12" borderId="1" xfId="0" applyFill="1" applyBorder="1"/>
    <xf numFmtId="0" fontId="0" fillId="13" borderId="1" xfId="0" applyFill="1" applyBorder="1" applyAlignment="1">
      <alignment vertical="center" wrapText="1"/>
    </xf>
    <xf numFmtId="0" fontId="0" fillId="11" borderId="1" xfId="0" applyFill="1" applyBorder="1"/>
    <xf numFmtId="0" fontId="0" fillId="10" borderId="1" xfId="0" applyFill="1" applyBorder="1"/>
    <xf numFmtId="2" fontId="0" fillId="0" borderId="1" xfId="0" applyNumberFormat="1" applyBorder="1"/>
    <xf numFmtId="2" fontId="0" fillId="2" borderId="1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2" fontId="0" fillId="4" borderId="1" xfId="0" applyNumberFormat="1" applyFill="1" applyBorder="1" applyAlignment="1">
      <alignment vertical="center" wrapText="1"/>
    </xf>
    <xf numFmtId="2" fontId="0" fillId="5" borderId="1" xfId="0" applyNumberFormat="1" applyFill="1" applyBorder="1" applyAlignment="1">
      <alignment vertical="center" wrapText="1"/>
    </xf>
    <xf numFmtId="2" fontId="0" fillId="13" borderId="1" xfId="0" applyNumberFormat="1" applyFill="1" applyBorder="1" applyAlignment="1">
      <alignment vertical="center" wrapText="1"/>
    </xf>
    <xf numFmtId="2" fontId="2" fillId="6" borderId="1" xfId="0" applyNumberFormat="1" applyFont="1" applyFill="1" applyBorder="1" applyAlignment="1">
      <alignment vertical="center"/>
    </xf>
    <xf numFmtId="2" fontId="2" fillId="7" borderId="1" xfId="0" applyNumberFormat="1" applyFont="1" applyFill="1" applyBorder="1" applyAlignment="1">
      <alignment vertical="center" wrapText="1"/>
    </xf>
    <xf numFmtId="2" fontId="2" fillId="8" borderId="1" xfId="0" applyNumberFormat="1" applyFont="1" applyFill="1" applyBorder="1" applyAlignment="1">
      <alignment vertical="center" wrapText="1"/>
    </xf>
    <xf numFmtId="2" fontId="2" fillId="9" borderId="1" xfId="0" applyNumberFormat="1" applyFont="1" applyFill="1" applyBorder="1"/>
    <xf numFmtId="0" fontId="3" fillId="4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/>
    </xf>
    <xf numFmtId="0" fontId="3" fillId="13" borderId="1" xfId="0" applyFont="1" applyFill="1" applyBorder="1" applyAlignment="1">
      <alignment horizontal="right" vertical="center" wrapText="1"/>
    </xf>
    <xf numFmtId="0" fontId="0" fillId="13" borderId="1" xfId="0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right" vertical="center"/>
    </xf>
    <xf numFmtId="0" fontId="2" fillId="15" borderId="1" xfId="0" applyFont="1" applyFill="1" applyBorder="1"/>
    <xf numFmtId="0" fontId="2" fillId="15" borderId="1" xfId="0" applyFont="1" applyFill="1" applyBorder="1" applyAlignment="1">
      <alignment horizontal="right"/>
    </xf>
    <xf numFmtId="0" fontId="2" fillId="15" borderId="1" xfId="0" applyFont="1" applyFill="1" applyBorder="1" applyAlignment="1">
      <alignment horizontal="right" wrapText="1"/>
    </xf>
    <xf numFmtId="0" fontId="2" fillId="15" borderId="1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wrapText="1"/>
    </xf>
    <xf numFmtId="0" fontId="7" fillId="10" borderId="1" xfId="0" applyFont="1" applyFill="1" applyBorder="1" applyAlignment="1">
      <alignment wrapText="1"/>
    </xf>
    <xf numFmtId="0" fontId="3" fillId="3" borderId="2" xfId="0" applyFont="1" applyFill="1" applyBorder="1"/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vertical="center" wrapText="1"/>
    </xf>
    <xf numFmtId="0" fontId="0" fillId="5" borderId="10" xfId="0" applyFill="1" applyBorder="1" applyAlignment="1">
      <alignment vertical="center" wrapText="1"/>
    </xf>
    <xf numFmtId="0" fontId="0" fillId="13" borderId="10" xfId="0" applyFill="1" applyBorder="1" applyAlignment="1">
      <alignment vertical="center" wrapText="1"/>
    </xf>
    <xf numFmtId="0" fontId="2" fillId="6" borderId="10" xfId="0" applyFont="1" applyFill="1" applyBorder="1" applyAlignment="1">
      <alignment vertical="center"/>
    </xf>
    <xf numFmtId="0" fontId="2" fillId="7" borderId="10" xfId="0" applyFont="1" applyFill="1" applyBorder="1" applyAlignment="1">
      <alignment vertical="center" wrapText="1"/>
    </xf>
    <xf numFmtId="0" fontId="2" fillId="8" borderId="10" xfId="0" applyFont="1" applyFill="1" applyBorder="1" applyAlignment="1">
      <alignment vertical="center" wrapText="1"/>
    </xf>
    <xf numFmtId="0" fontId="2" fillId="9" borderId="10" xfId="0" applyFont="1" applyFill="1" applyBorder="1"/>
    <xf numFmtId="0" fontId="3" fillId="3" borderId="11" xfId="0" applyFont="1" applyFill="1" applyBorder="1"/>
    <xf numFmtId="2" fontId="0" fillId="4" borderId="8" xfId="0" applyNumberFormat="1" applyFill="1" applyBorder="1" applyAlignment="1">
      <alignment vertical="center" wrapText="1"/>
    </xf>
    <xf numFmtId="2" fontId="0" fillId="5" borderId="8" xfId="0" applyNumberFormat="1" applyFill="1" applyBorder="1" applyAlignment="1">
      <alignment vertical="center" wrapText="1"/>
    </xf>
    <xf numFmtId="2" fontId="0" fillId="13" borderId="8" xfId="0" applyNumberFormat="1" applyFill="1" applyBorder="1" applyAlignment="1">
      <alignment vertical="center" wrapText="1"/>
    </xf>
    <xf numFmtId="2" fontId="2" fillId="6" borderId="8" xfId="0" applyNumberFormat="1" applyFont="1" applyFill="1" applyBorder="1" applyAlignment="1">
      <alignment vertical="center"/>
    </xf>
    <xf numFmtId="2" fontId="2" fillId="7" borderId="8" xfId="0" applyNumberFormat="1" applyFont="1" applyFill="1" applyBorder="1" applyAlignment="1">
      <alignment vertical="center" wrapText="1"/>
    </xf>
    <xf numFmtId="2" fontId="2" fillId="8" borderId="8" xfId="0" applyNumberFormat="1" applyFont="1" applyFill="1" applyBorder="1" applyAlignment="1">
      <alignment vertical="center" wrapText="1"/>
    </xf>
    <xf numFmtId="2" fontId="2" fillId="9" borderId="8" xfId="0" applyNumberFormat="1" applyFont="1" applyFill="1" applyBorder="1"/>
    <xf numFmtId="2" fontId="3" fillId="3" borderId="8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13" borderId="2" xfId="0" applyFill="1" applyBorder="1" applyAlignment="1">
      <alignment vertical="center" wrapText="1"/>
    </xf>
    <xf numFmtId="0" fontId="2" fillId="6" borderId="2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9" borderId="2" xfId="0" applyFont="1" applyFill="1" applyBorder="1"/>
    <xf numFmtId="2" fontId="0" fillId="4" borderId="3" xfId="0" applyNumberFormat="1" applyFill="1" applyBorder="1" applyAlignment="1">
      <alignment vertical="center" wrapText="1"/>
    </xf>
    <xf numFmtId="2" fontId="0" fillId="5" borderId="3" xfId="0" applyNumberFormat="1" applyFill="1" applyBorder="1" applyAlignment="1">
      <alignment vertical="center" wrapText="1"/>
    </xf>
    <xf numFmtId="2" fontId="0" fillId="13" borderId="3" xfId="0" applyNumberFormat="1" applyFill="1" applyBorder="1" applyAlignment="1">
      <alignment vertical="center" wrapText="1"/>
    </xf>
    <xf numFmtId="2" fontId="2" fillId="6" borderId="3" xfId="0" applyNumberFormat="1" applyFont="1" applyFill="1" applyBorder="1" applyAlignment="1">
      <alignment vertical="center"/>
    </xf>
    <xf numFmtId="2" fontId="2" fillId="7" borderId="3" xfId="0" applyNumberFormat="1" applyFont="1" applyFill="1" applyBorder="1" applyAlignment="1">
      <alignment vertical="center" wrapText="1"/>
    </xf>
    <xf numFmtId="2" fontId="2" fillId="8" borderId="3" xfId="0" applyNumberFormat="1" applyFont="1" applyFill="1" applyBorder="1" applyAlignment="1">
      <alignment vertical="center" wrapText="1"/>
    </xf>
    <xf numFmtId="2" fontId="2" fillId="9" borderId="3" xfId="0" applyNumberFormat="1" applyFont="1" applyFill="1" applyBorder="1"/>
    <xf numFmtId="0" fontId="3" fillId="3" borderId="3" xfId="0" applyFont="1" applyFill="1" applyBorder="1"/>
    <xf numFmtId="0" fontId="1" fillId="2" borderId="13" xfId="0" applyFont="1" applyFill="1" applyBorder="1" applyAlignment="1">
      <alignment horizontal="center" vertical="center" wrapText="1"/>
    </xf>
    <xf numFmtId="0" fontId="0" fillId="4" borderId="14" xfId="0" applyFill="1" applyBorder="1" applyAlignment="1">
      <alignment vertical="center" wrapText="1"/>
    </xf>
    <xf numFmtId="0" fontId="0" fillId="5" borderId="14" xfId="0" applyFill="1" applyBorder="1" applyAlignment="1">
      <alignment vertical="center" wrapText="1"/>
    </xf>
    <xf numFmtId="0" fontId="0" fillId="13" borderId="14" xfId="0" applyFill="1" applyBorder="1" applyAlignment="1">
      <alignment vertical="center" wrapText="1"/>
    </xf>
    <xf numFmtId="0" fontId="2" fillId="6" borderId="14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 wrapText="1"/>
    </xf>
    <xf numFmtId="0" fontId="2" fillId="8" borderId="14" xfId="0" applyFont="1" applyFill="1" applyBorder="1" applyAlignment="1">
      <alignment vertical="center" wrapText="1"/>
    </xf>
    <xf numFmtId="0" fontId="2" fillId="9" borderId="14" xfId="0" applyFont="1" applyFill="1" applyBorder="1"/>
    <xf numFmtId="0" fontId="3" fillId="3" borderId="15" xfId="0" applyFont="1" applyFill="1" applyBorder="1"/>
    <xf numFmtId="0" fontId="1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 wrapText="1"/>
    </xf>
    <xf numFmtId="0" fontId="3" fillId="10" borderId="1" xfId="0" applyFont="1" applyFill="1" applyBorder="1"/>
    <xf numFmtId="0" fontId="3" fillId="4" borderId="4" xfId="0" applyFont="1" applyFill="1" applyBorder="1" applyAlignment="1">
      <alignment horizontal="right" vertical="center"/>
    </xf>
    <xf numFmtId="0" fontId="0" fillId="5" borderId="4" xfId="0" applyFill="1" applyBorder="1" applyAlignment="1">
      <alignment horizontal="right" vertical="center"/>
    </xf>
    <xf numFmtId="0" fontId="0" fillId="13" borderId="4" xfId="0" applyFill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0" fontId="2" fillId="8" borderId="4" xfId="0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center" vertical="center"/>
    </xf>
    <xf numFmtId="2" fontId="0" fillId="14" borderId="0" xfId="0" applyNumberFormat="1" applyFill="1"/>
    <xf numFmtId="0" fontId="2" fillId="14" borderId="0" xfId="0" applyFont="1" applyFill="1" applyAlignment="1">
      <alignment horizontal="center" vertical="center"/>
    </xf>
    <xf numFmtId="0" fontId="2" fillId="9" borderId="1" xfId="0" applyFont="1" applyFill="1" applyBorder="1" applyAlignment="1">
      <alignment horizontal="right" vertical="center"/>
    </xf>
    <xf numFmtId="0" fontId="1" fillId="16" borderId="9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right" vertical="center"/>
    </xf>
    <xf numFmtId="0" fontId="1" fillId="0" borderId="0" xfId="0" applyFont="1"/>
    <xf numFmtId="0" fontId="0" fillId="3" borderId="1" xfId="0" applyFill="1" applyBorder="1" applyAlignment="1">
      <alignment horizontal="right"/>
    </xf>
    <xf numFmtId="2" fontId="3" fillId="11" borderId="1" xfId="0" applyNumberFormat="1" applyFont="1" applyFill="1" applyBorder="1"/>
    <xf numFmtId="0" fontId="3" fillId="0" borderId="0" xfId="0" applyFont="1"/>
    <xf numFmtId="0" fontId="1" fillId="18" borderId="9" xfId="0" applyFont="1" applyFill="1" applyBorder="1" applyAlignment="1">
      <alignment horizontal="center" vertical="center" wrapText="1"/>
    </xf>
    <xf numFmtId="0" fontId="1" fillId="18" borderId="12" xfId="0" applyFont="1" applyFill="1" applyBorder="1" applyAlignment="1">
      <alignment horizontal="center" vertical="center" wrapText="1"/>
    </xf>
    <xf numFmtId="0" fontId="1" fillId="17" borderId="9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0" fillId="13" borderId="3" xfId="0" applyFill="1" applyBorder="1" applyAlignment="1">
      <alignment vertical="center" wrapText="1"/>
    </xf>
    <xf numFmtId="0" fontId="2" fillId="6" borderId="3" xfId="0" applyFont="1" applyFill="1" applyBorder="1" applyAlignment="1">
      <alignment vertical="center"/>
    </xf>
    <xf numFmtId="0" fontId="2" fillId="7" borderId="3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vertical="center" wrapText="1"/>
    </xf>
    <xf numFmtId="0" fontId="2" fillId="9" borderId="3" xfId="0" applyFont="1" applyFill="1" applyBorder="1"/>
    <xf numFmtId="2" fontId="0" fillId="0" borderId="3" xfId="0" applyNumberFormat="1" applyBorder="1"/>
    <xf numFmtId="0" fontId="0" fillId="0" borderId="2" xfId="0" applyBorder="1"/>
    <xf numFmtId="0" fontId="1" fillId="11" borderId="16" xfId="0" applyFont="1" applyFill="1" applyBorder="1" applyAlignment="1">
      <alignment horizontal="center" vertical="center" wrapText="1"/>
    </xf>
    <xf numFmtId="0" fontId="7" fillId="11" borderId="17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0" fillId="11" borderId="19" xfId="0" applyFill="1" applyBorder="1"/>
    <xf numFmtId="2" fontId="3" fillId="11" borderId="20" xfId="0" applyNumberFormat="1" applyFont="1" applyFill="1" applyBorder="1"/>
    <xf numFmtId="2" fontId="3" fillId="11" borderId="21" xfId="0" applyNumberFormat="1" applyFont="1" applyFill="1" applyBorder="1"/>
    <xf numFmtId="2" fontId="3" fillId="11" borderId="22" xfId="0" applyNumberFormat="1" applyFont="1" applyFill="1" applyBorder="1"/>
    <xf numFmtId="0" fontId="3" fillId="11" borderId="23" xfId="0" applyFont="1" applyFill="1" applyBorder="1" applyAlignment="1">
      <alignment vertical="center" wrapText="1"/>
    </xf>
    <xf numFmtId="0" fontId="1" fillId="10" borderId="24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vertical="center" wrapText="1"/>
    </xf>
    <xf numFmtId="0" fontId="3" fillId="10" borderId="20" xfId="0" applyFont="1" applyFill="1" applyBorder="1" applyAlignment="1">
      <alignment vertical="center" wrapText="1"/>
    </xf>
    <xf numFmtId="0" fontId="3" fillId="10" borderId="21" xfId="0" applyFont="1" applyFill="1" applyBorder="1"/>
    <xf numFmtId="0" fontId="3" fillId="10" borderId="22" xfId="0" applyFont="1" applyFill="1" applyBorder="1"/>
    <xf numFmtId="0" fontId="3" fillId="10" borderId="2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11" borderId="16" xfId="0" applyFont="1" applyFill="1" applyBorder="1" applyAlignment="1">
      <alignment horizontal="center" vertical="center" wrapText="1"/>
    </xf>
    <xf numFmtId="2" fontId="3" fillId="11" borderId="19" xfId="0" applyNumberFormat="1" applyFont="1" applyFill="1" applyBorder="1"/>
    <xf numFmtId="2" fontId="3" fillId="11" borderId="23" xfId="0" applyNumberFormat="1" applyFont="1" applyFill="1" applyBorder="1"/>
    <xf numFmtId="0" fontId="1" fillId="1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10" borderId="16" xfId="0" applyFont="1" applyFill="1" applyBorder="1" applyAlignment="1">
      <alignment horizontal="center" vertical="center" wrapText="1"/>
    </xf>
    <xf numFmtId="0" fontId="1" fillId="16" borderId="13" xfId="0" applyFont="1" applyFill="1" applyBorder="1" applyAlignment="1">
      <alignment horizontal="center" vertical="center" wrapText="1"/>
    </xf>
    <xf numFmtId="0" fontId="3" fillId="10" borderId="22" xfId="0" applyFont="1" applyFill="1" applyBorder="1" applyAlignment="1">
      <alignment vertical="center" wrapText="1"/>
    </xf>
    <xf numFmtId="0" fontId="3" fillId="10" borderId="23" xfId="0" applyFont="1" applyFill="1" applyBorder="1"/>
    <xf numFmtId="164" fontId="0" fillId="11" borderId="6" xfId="0" applyNumberFormat="1" applyFill="1" applyBorder="1"/>
    <xf numFmtId="164" fontId="0" fillId="10" borderId="6" xfId="0" applyNumberFormat="1" applyFill="1" applyBorder="1"/>
    <xf numFmtId="0" fontId="0" fillId="3" borderId="0" xfId="0" applyFill="1"/>
    <xf numFmtId="0" fontId="2" fillId="9" borderId="4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8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1FA4"/>
      <color rgb="FF7A0000"/>
      <color rgb="FFCC9900"/>
      <color rgb="FFEE5CE7"/>
      <color rgb="FF990099"/>
      <color rgb="FF663300"/>
      <color rgb="FF660066"/>
      <color rgb="FF800000"/>
      <color rgb="FFFF0066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Instituto del tórax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'Instituto del tórax'!$J$12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B7-4332-A8BD-4A9E4AA4EF6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B7-4332-A8BD-4A9E4AA4EF6F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B7-4332-A8BD-4A9E4AA4EF6F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8B7-4332-A8BD-4A9E4AA4EF6F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8B7-4332-A8BD-4A9E4AA4EF6F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8B7-4332-A8BD-4A9E4AA4EF6F}"/>
              </c:ext>
            </c:extLst>
          </c:dPt>
          <c:val>
            <c:numRef>
              <c:f>'Instituto del tórax'!$J$13</c:f>
              <c:numCache>
                <c:formatCode>0.00</c:formatCode>
                <c:ptCount val="1"/>
                <c:pt idx="0">
                  <c:v>19.98647153057972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8B7-4332-A8BD-4A9E4AA4EF6F}"/>
            </c:ext>
          </c:extLst>
        </c:ser>
        <c:ser>
          <c:idx val="1"/>
          <c:order val="1"/>
          <c:tx>
            <c:strRef>
              <c:f>'Instituto del tórax'!$K$12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'Instituto del tórax'!$K$13</c:f>
              <c:numCache>
                <c:formatCode>0.00</c:formatCode>
                <c:ptCount val="1"/>
                <c:pt idx="0">
                  <c:v>11.435853542963926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8B7-4332-A8BD-4A9E4AA4EF6F}"/>
            </c:ext>
          </c:extLst>
        </c:ser>
        <c:ser>
          <c:idx val="2"/>
          <c:order val="2"/>
          <c:tx>
            <c:strRef>
              <c:f>'Instituto del tórax'!$L$12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'Instituto del tórax'!$L$13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8B7-4332-A8BD-4A9E4AA4EF6F}"/>
            </c:ext>
          </c:extLst>
        </c:ser>
        <c:ser>
          <c:idx val="3"/>
          <c:order val="3"/>
          <c:tx>
            <c:strRef>
              <c:f>'Instituto del tórax'!$M$12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'Instituto del tórax'!$M$13</c:f>
              <c:numCache>
                <c:formatCode>0.00</c:formatCode>
                <c:ptCount val="1"/>
                <c:pt idx="0">
                  <c:v>22.189924526414366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8B7-4332-A8BD-4A9E4AA4EF6F}"/>
            </c:ext>
          </c:extLst>
        </c:ser>
        <c:ser>
          <c:idx val="4"/>
          <c:order val="4"/>
          <c:tx>
            <c:strRef>
              <c:f>'Instituto del tórax'!$N$12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'Instituto del tórax'!$N$13</c:f>
              <c:numCache>
                <c:formatCode>0.00</c:formatCode>
                <c:ptCount val="1"/>
                <c:pt idx="0">
                  <c:v>5.4347044880888848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8B7-4332-A8BD-4A9E4AA4EF6F}"/>
            </c:ext>
          </c:extLst>
        </c:ser>
        <c:ser>
          <c:idx val="5"/>
          <c:order val="5"/>
          <c:tx>
            <c:strRef>
              <c:f>'Instituto del tórax'!$O$12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'Instituto del tórax'!$O$13</c:f>
              <c:numCache>
                <c:formatCode>0.00</c:formatCode>
                <c:ptCount val="1"/>
                <c:pt idx="0">
                  <c:v>7.8016874699268213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8B7-4332-A8BD-4A9E4AA4E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Bufet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Bufet!$E$12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7B-455C-8C1F-A86446F726A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7B-455C-8C1F-A86446F726AE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7B-455C-8C1F-A86446F726AE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7B-455C-8C1F-A86446F726AE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7B-455C-8C1F-A86446F726AE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57B-455C-8C1F-A86446F726AE}"/>
              </c:ext>
            </c:extLst>
          </c:dPt>
          <c:val>
            <c:numRef>
              <c:f>Bufet!$E$13</c:f>
              <c:numCache>
                <c:formatCode>0.00</c:formatCode>
                <c:ptCount val="1"/>
                <c:pt idx="0">
                  <c:v>0.12921025559045876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57B-455C-8C1F-A86446F726AE}"/>
            </c:ext>
          </c:extLst>
        </c:ser>
        <c:ser>
          <c:idx val="1"/>
          <c:order val="1"/>
          <c:tx>
            <c:strRef>
              <c:f>Bufet!$F$12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Bufet!$F$13</c:f>
              <c:numCache>
                <c:formatCode>0.00</c:formatCode>
                <c:ptCount val="1"/>
                <c:pt idx="0">
                  <c:v>1.3708338433735043E-2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57B-455C-8C1F-A86446F726AE}"/>
            </c:ext>
          </c:extLst>
        </c:ser>
        <c:ser>
          <c:idx val="2"/>
          <c:order val="2"/>
          <c:tx>
            <c:strRef>
              <c:f>Bufet!$G$12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Bufet!$G$13</c:f>
              <c:numCache>
                <c:formatCode>0.00</c:formatCode>
                <c:ptCount val="1"/>
                <c:pt idx="0">
                  <c:v>7.7680584457831908E-2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57B-455C-8C1F-A86446F726AE}"/>
            </c:ext>
          </c:extLst>
        </c:ser>
        <c:ser>
          <c:idx val="3"/>
          <c:order val="3"/>
          <c:tx>
            <c:strRef>
              <c:f>Bufet!$H$12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Bufet!$H$13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57B-455C-8C1F-A86446F726AE}"/>
            </c:ext>
          </c:extLst>
        </c:ser>
        <c:ser>
          <c:idx val="4"/>
          <c:order val="4"/>
          <c:tx>
            <c:strRef>
              <c:f>Bufet!$I$12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Bufet!$I$13</c:f>
              <c:numCache>
                <c:formatCode>0.00</c:formatCode>
                <c:ptCount val="1"/>
                <c:pt idx="0">
                  <c:v>2.7085736586945248E-2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57B-455C-8C1F-A86446F726AE}"/>
            </c:ext>
          </c:extLst>
        </c:ser>
        <c:ser>
          <c:idx val="5"/>
          <c:order val="5"/>
          <c:tx>
            <c:strRef>
              <c:f>Bufet!$J$12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Bufet!$J$13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57B-455C-8C1F-A86446F72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odontología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odontología'!$E$12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CF-44F2-BAC4-CFE95B3DC79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CF-44F2-BAC4-CFE95B3DC79B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2CF-44F2-BAC4-CFE95B3DC79B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CF-44F2-BAC4-CFE95B3DC79B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2CF-44F2-BAC4-CFE95B3DC79B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2CF-44F2-BAC4-CFE95B3DC79B}"/>
              </c:ext>
            </c:extLst>
          </c:dPt>
          <c:val>
            <c:numRef>
              <c:f>'Edificio odontología'!$E$13</c:f>
              <c:numCache>
                <c:formatCode>0.00</c:formatCode>
                <c:ptCount val="1"/>
                <c:pt idx="0">
                  <c:v>0.70056918081181285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2CF-44F2-BAC4-CFE95B3DC79B}"/>
            </c:ext>
          </c:extLst>
        </c:ser>
        <c:ser>
          <c:idx val="1"/>
          <c:order val="1"/>
          <c:tx>
            <c:strRef>
              <c:f>'Edificio odontología'!$F$12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odontología'!$F$13</c:f>
              <c:numCache>
                <c:formatCode>0.00</c:formatCode>
                <c:ptCount val="1"/>
                <c:pt idx="0">
                  <c:v>0.45025844486268374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2CF-44F2-BAC4-CFE95B3DC79B}"/>
            </c:ext>
          </c:extLst>
        </c:ser>
        <c:ser>
          <c:idx val="2"/>
          <c:order val="2"/>
          <c:tx>
            <c:strRef>
              <c:f>'Edificio odontología'!$G$12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odontología'!$G$13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2CF-44F2-BAC4-CFE95B3DC79B}"/>
            </c:ext>
          </c:extLst>
        </c:ser>
        <c:ser>
          <c:idx val="3"/>
          <c:order val="3"/>
          <c:tx>
            <c:strRef>
              <c:f>'Edificio odontología'!$H$12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odontología'!$H$13</c:f>
              <c:numCache>
                <c:formatCode>0.00</c:formatCode>
                <c:ptCount val="1"/>
                <c:pt idx="0">
                  <c:v>1.2130729733158885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2CF-44F2-BAC4-CFE95B3DC79B}"/>
            </c:ext>
          </c:extLst>
        </c:ser>
        <c:ser>
          <c:idx val="4"/>
          <c:order val="4"/>
          <c:tx>
            <c:strRef>
              <c:f>'Edificio odontología'!$I$12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odontología'!$I$13</c:f>
              <c:numCache>
                <c:formatCode>0.00</c:formatCode>
                <c:ptCount val="1"/>
                <c:pt idx="0">
                  <c:v>0.46713885015045964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2CF-44F2-BAC4-CFE95B3DC79B}"/>
            </c:ext>
          </c:extLst>
        </c:ser>
        <c:ser>
          <c:idx val="5"/>
          <c:order val="5"/>
          <c:tx>
            <c:strRef>
              <c:f>'Edificio odontología'!$J$12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odontología'!$J$13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2CF-44F2-BAC4-CFE95B3DC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Cocina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Cocina!$E$12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04-4FB7-90B1-C749FA93D1A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04-4FB7-90B1-C749FA93D1A5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04-4FB7-90B1-C749FA93D1A5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04-4FB7-90B1-C749FA93D1A5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04-4FB7-90B1-C749FA93D1A5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304-4FB7-90B1-C749FA93D1A5}"/>
              </c:ext>
            </c:extLst>
          </c:dPt>
          <c:val>
            <c:numRef>
              <c:f>Cocina!$E$13</c:f>
              <c:numCache>
                <c:formatCode>0.00</c:formatCode>
                <c:ptCount val="1"/>
                <c:pt idx="0">
                  <c:v>0.97224608990341665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304-4FB7-90B1-C749FA93D1A5}"/>
            </c:ext>
          </c:extLst>
        </c:ser>
        <c:ser>
          <c:idx val="1"/>
          <c:order val="1"/>
          <c:tx>
            <c:strRef>
              <c:f>Cocina!$F$12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Cocina!$F$13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304-4FB7-90B1-C749FA93D1A5}"/>
            </c:ext>
          </c:extLst>
        </c:ser>
        <c:ser>
          <c:idx val="2"/>
          <c:order val="2"/>
          <c:tx>
            <c:strRef>
              <c:f>Cocina!$G$12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Cocina!$G$13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304-4FB7-90B1-C749FA93D1A5}"/>
            </c:ext>
          </c:extLst>
        </c:ser>
        <c:ser>
          <c:idx val="3"/>
          <c:order val="3"/>
          <c:tx>
            <c:strRef>
              <c:f>Cocina!$H$12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Cocina!$H$13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304-4FB7-90B1-C749FA93D1A5}"/>
            </c:ext>
          </c:extLst>
        </c:ser>
        <c:ser>
          <c:idx val="4"/>
          <c:order val="4"/>
          <c:tx>
            <c:strRef>
              <c:f>Cocina!$I$12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Cocina!$I$13</c:f>
              <c:numCache>
                <c:formatCode>0.00</c:formatCode>
                <c:ptCount val="1"/>
                <c:pt idx="0">
                  <c:v>0.11937488466647717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304-4FB7-90B1-C749FA93D1A5}"/>
            </c:ext>
          </c:extLst>
        </c:ser>
        <c:ser>
          <c:idx val="5"/>
          <c:order val="5"/>
          <c:tx>
            <c:strRef>
              <c:f>Cocina!$J$12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Cocina!$J$13</c:f>
              <c:numCache>
                <c:formatCode>0.00</c:formatCode>
                <c:ptCount val="1"/>
                <c:pt idx="0">
                  <c:v>2.2041153117902907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304-4FB7-90B1-C749FA93D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Distribución de energía primaria discriminada por usos - HIEAC "San Juan de Dios"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808-47D5-9346-5C0B93E9CE42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08-47D5-9346-5C0B93E9CE42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8B-4CDD-9A7B-45BA7997937B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08-47D5-9346-5C0B93E9CE4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808-47D5-9346-5C0B93E9CE42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08-47D5-9346-5C0B93E9CE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'HIEAC "San Juan de Dios"'!$D$12:$I$12</c:f>
              <c:strCache>
                <c:ptCount val="6"/>
                <c:pt idx="0">
                  <c:v>I+E</c:v>
                </c:pt>
                <c:pt idx="1">
                  <c:v>Ref+vent</c:v>
                </c:pt>
                <c:pt idx="2">
                  <c:v>Cal+vent</c:v>
                </c:pt>
                <c:pt idx="3">
                  <c:v>Cal</c:v>
                </c:pt>
                <c:pt idx="4">
                  <c:v>ACS</c:v>
                </c:pt>
                <c:pt idx="5">
                  <c:v>Otros Equip.</c:v>
                </c:pt>
              </c:strCache>
            </c:strRef>
          </c:cat>
          <c:val>
            <c:numRef>
              <c:f>'HIEAC "San Juan de Dios"'!$D$13:$I$13</c:f>
              <c:numCache>
                <c:formatCode>0.00</c:formatCode>
                <c:ptCount val="6"/>
                <c:pt idx="0">
                  <c:v>54.595310400740246</c:v>
                </c:pt>
                <c:pt idx="1">
                  <c:v>30.745438455587781</c:v>
                </c:pt>
                <c:pt idx="2">
                  <c:v>3.3917532932850465</c:v>
                </c:pt>
                <c:pt idx="3">
                  <c:v>53.817420047999988</c:v>
                </c:pt>
                <c:pt idx="4">
                  <c:v>12.493329653999997</c:v>
                </c:pt>
                <c:pt idx="5">
                  <c:v>29.791786097999989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08-47D5-9346-5C0B93E9C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HIEAC "San Juan de Dios"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'HIEAC "San Juan de Dios"'!$D$12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4A-4A5A-89BD-C42F53380A5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4A-4A5A-89BD-C42F53380A5F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4A-4A5A-89BD-C42F53380A5F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4A-4A5A-89BD-C42F53380A5F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C4A-4A5A-89BD-C42F53380A5F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C4A-4A5A-89BD-C42F53380A5F}"/>
              </c:ext>
            </c:extLst>
          </c:dPt>
          <c:val>
            <c:numRef>
              <c:f>'HIEAC "San Juan de Dios"'!$D$13</c:f>
              <c:numCache>
                <c:formatCode>0.00</c:formatCode>
                <c:ptCount val="1"/>
                <c:pt idx="0">
                  <c:v>54.595310400740246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C4A-4A5A-89BD-C42F53380A5F}"/>
            </c:ext>
          </c:extLst>
        </c:ser>
        <c:ser>
          <c:idx val="1"/>
          <c:order val="1"/>
          <c:tx>
            <c:strRef>
              <c:f>'HIEAC "San Juan de Dios"'!$E$12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'HIEAC "San Juan de Dios"'!$E$13</c:f>
              <c:numCache>
                <c:formatCode>0.00</c:formatCode>
                <c:ptCount val="1"/>
                <c:pt idx="0">
                  <c:v>30.745438455587781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4A-4A5A-89BD-C42F53380A5F}"/>
            </c:ext>
          </c:extLst>
        </c:ser>
        <c:ser>
          <c:idx val="2"/>
          <c:order val="2"/>
          <c:tx>
            <c:strRef>
              <c:f>'HIEAC "San Juan de Dios"'!$F$12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'HIEAC "San Juan de Dios"'!$F$13</c:f>
              <c:numCache>
                <c:formatCode>0.00</c:formatCode>
                <c:ptCount val="1"/>
                <c:pt idx="0">
                  <c:v>3.3917532932850465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C4A-4A5A-89BD-C42F53380A5F}"/>
            </c:ext>
          </c:extLst>
        </c:ser>
        <c:ser>
          <c:idx val="3"/>
          <c:order val="3"/>
          <c:tx>
            <c:strRef>
              <c:f>'HIEAC "San Juan de Dios"'!$G$12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'HIEAC "San Juan de Dios"'!$G$13</c:f>
              <c:numCache>
                <c:formatCode>0.00</c:formatCode>
                <c:ptCount val="1"/>
                <c:pt idx="0">
                  <c:v>53.817420047999988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C4A-4A5A-89BD-C42F53380A5F}"/>
            </c:ext>
          </c:extLst>
        </c:ser>
        <c:ser>
          <c:idx val="4"/>
          <c:order val="4"/>
          <c:tx>
            <c:strRef>
              <c:f>'HIEAC "San Juan de Dios"'!$H$12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'HIEAC "San Juan de Dios"'!$H$13</c:f>
              <c:numCache>
                <c:formatCode>0.00</c:formatCode>
                <c:ptCount val="1"/>
                <c:pt idx="0">
                  <c:v>12.493329653999997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4A-4A5A-89BD-C42F53380A5F}"/>
            </c:ext>
          </c:extLst>
        </c:ser>
        <c:ser>
          <c:idx val="5"/>
          <c:order val="5"/>
          <c:tx>
            <c:strRef>
              <c:f>'HIEAC "San Juan de Dios"'!$I$12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'HIEAC "San Juan de Dios"'!$I$13</c:f>
              <c:numCache>
                <c:formatCode>0.00</c:formatCode>
                <c:ptCount val="1"/>
                <c:pt idx="0">
                  <c:v>29.791786097999989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C4A-4A5A-89BD-C42F53380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tuberculósis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tuberculósis'!$F$12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08-437F-9B34-2F10723410D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908-437F-9B34-2F10723410DC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908-437F-9B34-2F10723410DC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908-437F-9B34-2F10723410DC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908-437F-9B34-2F10723410DC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908-437F-9B34-2F10723410DC}"/>
              </c:ext>
            </c:extLst>
          </c:dPt>
          <c:val>
            <c:numRef>
              <c:f>'Edificio tuberculósis'!$F$13</c:f>
              <c:numCache>
                <c:formatCode>0.00</c:formatCode>
                <c:ptCount val="1"/>
                <c:pt idx="0">
                  <c:v>17.257952071100945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908-437F-9B34-2F10723410DC}"/>
            </c:ext>
          </c:extLst>
        </c:ser>
        <c:ser>
          <c:idx val="1"/>
          <c:order val="1"/>
          <c:tx>
            <c:strRef>
              <c:f>'Edificio tuberculósis'!$G$12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tuberculósis'!$G$13</c:f>
              <c:numCache>
                <c:formatCode>0.00</c:formatCode>
                <c:ptCount val="1"/>
                <c:pt idx="0">
                  <c:v>9.2080214390640673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908-437F-9B34-2F10723410DC}"/>
            </c:ext>
          </c:extLst>
        </c:ser>
        <c:ser>
          <c:idx val="2"/>
          <c:order val="2"/>
          <c:tx>
            <c:strRef>
              <c:f>'Edificio tuberculósis'!$H$12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tuberculósis'!$H$13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908-437F-9B34-2F10723410DC}"/>
            </c:ext>
          </c:extLst>
        </c:ser>
        <c:ser>
          <c:idx val="3"/>
          <c:order val="3"/>
          <c:tx>
            <c:strRef>
              <c:f>'Edificio tuberculósis'!$I$12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tuberculósis'!$I$13</c:f>
              <c:numCache>
                <c:formatCode>0.00</c:formatCode>
                <c:ptCount val="1"/>
                <c:pt idx="0">
                  <c:v>16.551112737887529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908-437F-9B34-2F10723410DC}"/>
            </c:ext>
          </c:extLst>
        </c:ser>
        <c:ser>
          <c:idx val="4"/>
          <c:order val="4"/>
          <c:tx>
            <c:strRef>
              <c:f>'Edificio tuberculósis'!$J$12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tuberculósis'!$J$13</c:f>
              <c:numCache>
                <c:formatCode>0.00</c:formatCode>
                <c:ptCount val="1"/>
                <c:pt idx="0">
                  <c:v>3.5824522116062543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908-437F-9B34-2F10723410DC}"/>
            </c:ext>
          </c:extLst>
        </c:ser>
        <c:ser>
          <c:idx val="5"/>
          <c:order val="5"/>
          <c:tx>
            <c:strRef>
              <c:f>'Edificio tuberculósis'!$K$12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tuberculósis'!$K$13</c:f>
              <c:numCache>
                <c:formatCode>0.00</c:formatCode>
                <c:ptCount val="1"/>
                <c:pt idx="0">
                  <c:v>14.112531203330677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908-437F-9B34-2F1072341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hemoterapia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hemoterapia'!$E$12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96-4DFF-9D95-5E1955D2DB4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C96-4DFF-9D95-5E1955D2DB4E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96-4DFF-9D95-5E1955D2DB4E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C96-4DFF-9D95-5E1955D2DB4E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C96-4DFF-9D95-5E1955D2DB4E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C96-4DFF-9D95-5E1955D2DB4E}"/>
              </c:ext>
            </c:extLst>
          </c:dPt>
          <c:val>
            <c:numRef>
              <c:f>'Edificio hemoterapia'!$E$13</c:f>
              <c:numCache>
                <c:formatCode>0.00</c:formatCode>
                <c:ptCount val="1"/>
                <c:pt idx="0">
                  <c:v>7.4710154299890004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C96-4DFF-9D95-5E1955D2DB4E}"/>
            </c:ext>
          </c:extLst>
        </c:ser>
        <c:ser>
          <c:idx val="1"/>
          <c:order val="1"/>
          <c:tx>
            <c:strRef>
              <c:f>'Edificio hemoterapia'!$F$12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hemoterapia'!$F$13</c:f>
              <c:numCache>
                <c:formatCode>0.00</c:formatCode>
                <c:ptCount val="1"/>
                <c:pt idx="0">
                  <c:v>2.7398677223604011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C96-4DFF-9D95-5E1955D2DB4E}"/>
            </c:ext>
          </c:extLst>
        </c:ser>
        <c:ser>
          <c:idx val="2"/>
          <c:order val="2"/>
          <c:tx>
            <c:strRef>
              <c:f>'Edificio hemoterapia'!$G$12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hemoterapia'!$G$13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C96-4DFF-9D95-5E1955D2DB4E}"/>
            </c:ext>
          </c:extLst>
        </c:ser>
        <c:ser>
          <c:idx val="3"/>
          <c:order val="3"/>
          <c:tx>
            <c:strRef>
              <c:f>'Edificio hemoterapia'!$H$12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hemoterapia'!$H$13</c:f>
              <c:numCache>
                <c:formatCode>0.00</c:formatCode>
                <c:ptCount val="1"/>
                <c:pt idx="0">
                  <c:v>2.1361005249817375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C96-4DFF-9D95-5E1955D2DB4E}"/>
            </c:ext>
          </c:extLst>
        </c:ser>
        <c:ser>
          <c:idx val="4"/>
          <c:order val="4"/>
          <c:tx>
            <c:strRef>
              <c:f>'Edificio hemoterapia'!$I$12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hemoterapia'!$I$13</c:f>
              <c:numCache>
                <c:formatCode>0.00</c:formatCode>
                <c:ptCount val="1"/>
                <c:pt idx="0">
                  <c:v>0.14348575053861584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C96-4DFF-9D95-5E1955D2DB4E}"/>
            </c:ext>
          </c:extLst>
        </c:ser>
        <c:ser>
          <c:idx val="5"/>
          <c:order val="5"/>
          <c:tx>
            <c:strRef>
              <c:f>'Edificio hemoterapia'!$J$12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hemoterapia'!$J$13</c:f>
              <c:numCache>
                <c:formatCode>0.00</c:formatCode>
                <c:ptCount val="1"/>
                <c:pt idx="0">
                  <c:v>1.5587409446470459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C96-4DFF-9D95-5E1955D2D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Centro de limpieza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'Centro limp.'!$E$12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CC-4921-A772-E5A9C1FCC194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CC-4921-A772-E5A9C1FCC194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CC-4921-A772-E5A9C1FCC194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CC-4921-A772-E5A9C1FCC194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5CC-4921-A772-E5A9C1FCC194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5CC-4921-A772-E5A9C1FCC194}"/>
              </c:ext>
            </c:extLst>
          </c:dPt>
          <c:val>
            <c:numRef>
              <c:f>'Centro limp.'!$E$13</c:f>
              <c:numCache>
                <c:formatCode>0.00</c:formatCode>
                <c:ptCount val="1"/>
                <c:pt idx="0">
                  <c:v>0.45222638114706804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5CC-4921-A772-E5A9C1FCC194}"/>
            </c:ext>
          </c:extLst>
        </c:ser>
        <c:ser>
          <c:idx val="1"/>
          <c:order val="1"/>
          <c:tx>
            <c:strRef>
              <c:f>'Centro limp.'!$F$12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'Centro limp.'!$F$13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5CC-4921-A772-E5A9C1FCC194}"/>
            </c:ext>
          </c:extLst>
        </c:ser>
        <c:ser>
          <c:idx val="2"/>
          <c:order val="2"/>
          <c:tx>
            <c:strRef>
              <c:f>'Centro limp.'!$G$12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'Centro limp.'!$G$13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CC-4921-A772-E5A9C1FCC194}"/>
            </c:ext>
          </c:extLst>
        </c:ser>
        <c:ser>
          <c:idx val="3"/>
          <c:order val="3"/>
          <c:tx>
            <c:strRef>
              <c:f>'Centro limp.'!$H$12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'Centro limp.'!$H$13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5CC-4921-A772-E5A9C1FCC194}"/>
            </c:ext>
          </c:extLst>
        </c:ser>
        <c:ser>
          <c:idx val="4"/>
          <c:order val="4"/>
          <c:tx>
            <c:strRef>
              <c:f>'Centro limp.'!$I$12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'Centro limp.'!$I$13</c:f>
              <c:numCache>
                <c:formatCode>0.00</c:formatCode>
                <c:ptCount val="1"/>
                <c:pt idx="0">
                  <c:v>5.5525522450733056E-2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5CC-4921-A772-E5A9C1FCC194}"/>
            </c:ext>
          </c:extLst>
        </c:ser>
        <c:ser>
          <c:idx val="5"/>
          <c:order val="5"/>
          <c:tx>
            <c:strRef>
              <c:f>'Centro limp.'!$J$12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'Centro limp.'!$J$13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5CC-4921-A772-E5A9C1FCC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 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Jardín maternal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'Jardín maternal'!$E$12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D3-445F-A594-DEA5E3D65FA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DD3-445F-A594-DEA5E3D65FA0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DD3-445F-A594-DEA5E3D65FA0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DD3-445F-A594-DEA5E3D65FA0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DD3-445F-A594-DEA5E3D65FA0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DD3-445F-A594-DEA5E3D65FA0}"/>
              </c:ext>
            </c:extLst>
          </c:dPt>
          <c:val>
            <c:numRef>
              <c:f>'Jardín maternal'!$E$13</c:f>
              <c:numCache>
                <c:formatCode>0.00</c:formatCode>
                <c:ptCount val="1"/>
                <c:pt idx="0">
                  <c:v>0.71317575055989335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DD3-445F-A594-DEA5E3D65FA0}"/>
            </c:ext>
          </c:extLst>
        </c:ser>
        <c:ser>
          <c:idx val="1"/>
          <c:order val="1"/>
          <c:tx>
            <c:strRef>
              <c:f>'Jardín maternal'!$F$12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'Jardín maternal'!$F$13</c:f>
              <c:numCache>
                <c:formatCode>0.00</c:formatCode>
                <c:ptCount val="1"/>
                <c:pt idx="0">
                  <c:v>0.2230067655239745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DD3-445F-A594-DEA5E3D65FA0}"/>
            </c:ext>
          </c:extLst>
        </c:ser>
        <c:ser>
          <c:idx val="2"/>
          <c:order val="2"/>
          <c:tx>
            <c:strRef>
              <c:f>'Jardín maternal'!$G$12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'Jardín maternal'!$G$13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DD3-445F-A594-DEA5E3D65FA0}"/>
            </c:ext>
          </c:extLst>
        </c:ser>
        <c:ser>
          <c:idx val="3"/>
          <c:order val="3"/>
          <c:tx>
            <c:strRef>
              <c:f>'Jardín maternal'!$H$12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'Jardín maternal'!$H$13</c:f>
              <c:numCache>
                <c:formatCode>0.00</c:formatCode>
                <c:ptCount val="1"/>
                <c:pt idx="0">
                  <c:v>0.39942860445342182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DD3-445F-A594-DEA5E3D65FA0}"/>
            </c:ext>
          </c:extLst>
        </c:ser>
        <c:ser>
          <c:idx val="4"/>
          <c:order val="4"/>
          <c:tx>
            <c:strRef>
              <c:f>'Jardín maternal'!$I$12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'Jardín maternal'!$I$13</c:f>
              <c:numCache>
                <c:formatCode>0.00</c:formatCode>
                <c:ptCount val="1"/>
                <c:pt idx="0">
                  <c:v>0.11494690597869731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DD3-445F-A594-DEA5E3D65FA0}"/>
            </c:ext>
          </c:extLst>
        </c:ser>
        <c:ser>
          <c:idx val="5"/>
          <c:order val="5"/>
          <c:tx>
            <c:strRef>
              <c:f>'Jardín maternal'!$J$12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'Jardín maternal'!$J$13</c:f>
              <c:numCache>
                <c:formatCode>0.00</c:formatCode>
                <c:ptCount val="1"/>
                <c:pt idx="0">
                  <c:v>2.1223579500698198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DD3-445F-A594-DEA5E3D65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Guardia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Guardia!$E$12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6F-475E-962C-E014B5B12FF7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6F-475E-962C-E014B5B12FF7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56F-475E-962C-E014B5B12FF7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56F-475E-962C-E014B5B12FF7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56F-475E-962C-E014B5B12FF7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56F-475E-962C-E014B5B12FF7}"/>
              </c:ext>
            </c:extLst>
          </c:dPt>
          <c:val>
            <c:numRef>
              <c:f>Guardia!$E$13</c:f>
              <c:numCache>
                <c:formatCode>0.00</c:formatCode>
                <c:ptCount val="1"/>
                <c:pt idx="0">
                  <c:v>0.65602206483696945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56F-475E-962C-E014B5B12FF7}"/>
            </c:ext>
          </c:extLst>
        </c:ser>
        <c:ser>
          <c:idx val="1"/>
          <c:order val="1"/>
          <c:tx>
            <c:strRef>
              <c:f>Guardia!$F$12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Guardia!$F$13</c:f>
              <c:numCache>
                <c:formatCode>0.00</c:formatCode>
                <c:ptCount val="1"/>
                <c:pt idx="0">
                  <c:v>0.58483636038127318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56F-475E-962C-E014B5B12FF7}"/>
            </c:ext>
          </c:extLst>
        </c:ser>
        <c:ser>
          <c:idx val="2"/>
          <c:order val="2"/>
          <c:tx>
            <c:strRef>
              <c:f>Guardia!$G$12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Guardia!$G$13</c:f>
              <c:numCache>
                <c:formatCode>0.00</c:formatCode>
                <c:ptCount val="1"/>
                <c:pt idx="0">
                  <c:v>3.3140727088272146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56F-475E-962C-E014B5B12FF7}"/>
            </c:ext>
          </c:extLst>
        </c:ser>
        <c:ser>
          <c:idx val="3"/>
          <c:order val="3"/>
          <c:tx>
            <c:strRef>
              <c:f>Guardia!$H$12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Guardia!$H$13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56F-475E-962C-E014B5B12FF7}"/>
            </c:ext>
          </c:extLst>
        </c:ser>
        <c:ser>
          <c:idx val="4"/>
          <c:order val="4"/>
          <c:tx>
            <c:strRef>
              <c:f>Guardia!$I$12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Guardia!$I$13</c:f>
              <c:numCache>
                <c:formatCode>0.00</c:formatCode>
                <c:ptCount val="1"/>
                <c:pt idx="0">
                  <c:v>0.76375155381209336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56F-475E-962C-E014B5B12FF7}"/>
            </c:ext>
          </c:extLst>
        </c:ser>
        <c:ser>
          <c:idx val="5"/>
          <c:order val="5"/>
          <c:tx>
            <c:strRef>
              <c:f>Guardia!$J$12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Guardia!$J$13</c:f>
              <c:numCache>
                <c:formatCode>0.00</c:formatCode>
                <c:ptCount val="1"/>
                <c:pt idx="0">
                  <c:v>1.9923532182353374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56F-475E-962C-E014B5B12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Taller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Taller!$E$12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B7-47E4-915D-B3E33927F59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B7-47E4-915D-B3E33927F59F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B7-47E4-915D-B3E33927F59F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8B7-47E4-915D-B3E33927F59F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8B7-47E4-915D-B3E33927F59F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8B7-47E4-915D-B3E33927F59F}"/>
              </c:ext>
            </c:extLst>
          </c:dPt>
          <c:val>
            <c:numRef>
              <c:f>Taller!$E$13</c:f>
              <c:numCache>
                <c:formatCode>0.00</c:formatCode>
                <c:ptCount val="1"/>
                <c:pt idx="0">
                  <c:v>0.44394568930438189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8B7-47E4-915D-B3E33927F59F}"/>
            </c:ext>
          </c:extLst>
        </c:ser>
        <c:ser>
          <c:idx val="1"/>
          <c:order val="1"/>
          <c:tx>
            <c:strRef>
              <c:f>Taller!$F$12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Taller!$F$13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8B7-47E4-915D-B3E33927F59F}"/>
            </c:ext>
          </c:extLst>
        </c:ser>
        <c:ser>
          <c:idx val="2"/>
          <c:order val="2"/>
          <c:tx>
            <c:strRef>
              <c:f>Taller!$G$12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Taller!$G$13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8B7-47E4-915D-B3E33927F59F}"/>
            </c:ext>
          </c:extLst>
        </c:ser>
        <c:ser>
          <c:idx val="3"/>
          <c:order val="3"/>
          <c:tx>
            <c:strRef>
              <c:f>Taller!$H$12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Taller!$H$13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8B7-47E4-915D-B3E33927F59F}"/>
            </c:ext>
          </c:extLst>
        </c:ser>
        <c:ser>
          <c:idx val="4"/>
          <c:order val="4"/>
          <c:tx>
            <c:strRef>
              <c:f>Taller!$I$12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Taller!$I$13</c:f>
              <c:numCache>
                <c:formatCode>0.00</c:formatCode>
                <c:ptCount val="1"/>
                <c:pt idx="0">
                  <c:v>5.4508797730577596E-2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8B7-47E4-915D-B3E33927F59F}"/>
            </c:ext>
          </c:extLst>
        </c:ser>
        <c:ser>
          <c:idx val="5"/>
          <c:order val="5"/>
          <c:tx>
            <c:strRef>
              <c:f>Taller!$J$12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Taller!$J$13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8B7-47E4-915D-B3E33927F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tinglado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tinglado'!$E$12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FE-4EFF-A8C1-E36933A2921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FE-4EFF-A8C1-E36933A29210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0FE-4EFF-A8C1-E36933A29210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0FE-4EFF-A8C1-E36933A29210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0FE-4EFF-A8C1-E36933A29210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FE-4EFF-A8C1-E36933A29210}"/>
              </c:ext>
            </c:extLst>
          </c:dPt>
          <c:val>
            <c:numRef>
              <c:f>'Edificio tinglado'!$E$13</c:f>
              <c:numCache>
                <c:formatCode>0.00</c:formatCode>
                <c:ptCount val="1"/>
                <c:pt idx="0">
                  <c:v>2.3046330614004802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0FE-4EFF-A8C1-E36933A29210}"/>
            </c:ext>
          </c:extLst>
        </c:ser>
        <c:ser>
          <c:idx val="1"/>
          <c:order val="1"/>
          <c:tx>
            <c:strRef>
              <c:f>'Edificio tinglado'!$F$12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tinglado'!$F$13</c:f>
              <c:numCache>
                <c:formatCode>0.00</c:formatCode>
                <c:ptCount val="1"/>
                <c:pt idx="0">
                  <c:v>2.1550079404668665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0FE-4EFF-A8C1-E36933A29210}"/>
            </c:ext>
          </c:extLst>
        </c:ser>
        <c:ser>
          <c:idx val="2"/>
          <c:order val="2"/>
          <c:tx>
            <c:strRef>
              <c:f>'Edificio tinglado'!$G$12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tinglado'!$G$13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0FE-4EFF-A8C1-E36933A29210}"/>
            </c:ext>
          </c:extLst>
        </c:ser>
        <c:ser>
          <c:idx val="3"/>
          <c:order val="3"/>
          <c:tx>
            <c:strRef>
              <c:f>'Edificio tinglado'!$H$12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tinglado'!$H$13</c:f>
              <c:numCache>
                <c:formatCode>0.00</c:formatCode>
                <c:ptCount val="1"/>
                <c:pt idx="0">
                  <c:v>3.997697744253542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0FE-4EFF-A8C1-E36933A29210}"/>
            </c:ext>
          </c:extLst>
        </c:ser>
        <c:ser>
          <c:idx val="4"/>
          <c:order val="4"/>
          <c:tx>
            <c:strRef>
              <c:f>'Edificio tinglado'!$I$12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tinglado'!$I$13</c:f>
              <c:numCache>
                <c:formatCode>0.00</c:formatCode>
                <c:ptCount val="1"/>
                <c:pt idx="0">
                  <c:v>0.54967802551616618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0FE-4EFF-A8C1-E36933A29210}"/>
            </c:ext>
          </c:extLst>
        </c:ser>
        <c:ser>
          <c:idx val="5"/>
          <c:order val="5"/>
          <c:tx>
            <c:strRef>
              <c:f>'Edificio tinglado'!$J$12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tinglado'!$J$13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0FE-4EFF-A8C1-E36933A29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Consumo energético</a:t>
            </a:r>
            <a:r>
              <a:rPr lang="es-AR" b="1" baseline="0"/>
              <a:t> </a:t>
            </a:r>
            <a:r>
              <a:rPr lang="es-AR" b="1"/>
              <a:t>discriminado por usos - </a:t>
            </a:r>
            <a:r>
              <a:rPr lang="es-E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Edificio Chalet</a:t>
            </a:r>
            <a:endParaRPr lang="es-A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'Edificio chalet'!$E$12</c:f>
              <c:strCache>
                <c:ptCount val="1"/>
                <c:pt idx="0">
                  <c:v>I+E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D27-4547-ADD4-C58D8E68D14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D27-4547-ADD4-C58D8E68D149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D27-4547-ADD4-C58D8E68D149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D27-4547-ADD4-C58D8E68D149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D27-4547-ADD4-C58D8E68D149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D27-4547-ADD4-C58D8E68D149}"/>
              </c:ext>
            </c:extLst>
          </c:dPt>
          <c:val>
            <c:numRef>
              <c:f>'Edificio chalet'!$E$13</c:f>
              <c:numCache>
                <c:formatCode>0.00</c:formatCode>
                <c:ptCount val="1"/>
                <c:pt idx="0">
                  <c:v>3.5078428955160952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D27-4547-ADD4-C58D8E68D149}"/>
            </c:ext>
          </c:extLst>
        </c:ser>
        <c:ser>
          <c:idx val="1"/>
          <c:order val="1"/>
          <c:tx>
            <c:strRef>
              <c:f>'Edificio chalet'!$F$12</c:f>
              <c:strCache>
                <c:ptCount val="1"/>
                <c:pt idx="0">
                  <c:v>Ref+vent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'Edificio chalet'!$F$13</c:f>
              <c:numCache>
                <c:formatCode>0.00</c:formatCode>
                <c:ptCount val="1"/>
                <c:pt idx="0">
                  <c:v>3.9348779015308564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D27-4547-ADD4-C58D8E68D149}"/>
            </c:ext>
          </c:extLst>
        </c:ser>
        <c:ser>
          <c:idx val="2"/>
          <c:order val="2"/>
          <c:tx>
            <c:strRef>
              <c:f>'Edificio chalet'!$G$12</c:f>
              <c:strCache>
                <c:ptCount val="1"/>
                <c:pt idx="0">
                  <c:v>Cal+vent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'Edificio chalet'!$G$13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D27-4547-ADD4-C58D8E68D149}"/>
            </c:ext>
          </c:extLst>
        </c:ser>
        <c:ser>
          <c:idx val="3"/>
          <c:order val="3"/>
          <c:tx>
            <c:strRef>
              <c:f>'Edificio chalet'!$H$12</c:f>
              <c:strCache>
                <c:ptCount val="1"/>
                <c:pt idx="0">
                  <c:v>Cal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'Edificio chalet'!$H$13</c:f>
              <c:numCache>
                <c:formatCode>0.00</c:formatCode>
                <c:ptCount val="1"/>
                <c:pt idx="0">
                  <c:v>7.330082936693505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D27-4547-ADD4-C58D8E68D149}"/>
            </c:ext>
          </c:extLst>
        </c:ser>
        <c:ser>
          <c:idx val="4"/>
          <c:order val="4"/>
          <c:tx>
            <c:strRef>
              <c:f>'Edificio chalet'!$I$12</c:f>
              <c:strCache>
                <c:ptCount val="1"/>
                <c:pt idx="0">
                  <c:v>ACS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'Edificio chalet'!$I$13</c:f>
              <c:numCache>
                <c:formatCode>0.00</c:formatCode>
                <c:ptCount val="1"/>
                <c:pt idx="0">
                  <c:v>1.1806769268740938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D27-4547-ADD4-C58D8E68D149}"/>
            </c:ext>
          </c:extLst>
        </c:ser>
        <c:ser>
          <c:idx val="5"/>
          <c:order val="5"/>
          <c:tx>
            <c:strRef>
              <c:f>'Edificio chalet'!$J$12</c:f>
              <c:strCache>
                <c:ptCount val="1"/>
                <c:pt idx="0">
                  <c:v>Otros equip.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'Edificio chalet'!$J$13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D27-4547-ADD4-C58D8E68D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4019935"/>
        <c:axId val="1063002479"/>
      </c:barChart>
      <c:catAx>
        <c:axId val="106401993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63002479"/>
        <c:crosses val="autoZero"/>
        <c:auto val="1"/>
        <c:lblAlgn val="ctr"/>
        <c:lblOffset val="100"/>
        <c:noMultiLvlLbl val="0"/>
      </c:catAx>
      <c:valAx>
        <c:axId val="106300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[TEP/año]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064019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="1"/>
            </a:pP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Consumo energético por cada área hospitalaria discriminado por usos - </a:t>
            </a:r>
            <a:r>
              <a:rPr lang="es-ES" sz="14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/>
                <a:ea typeface="Calibri" panose="020F0502020204030204" pitchFamily="34" charset="0"/>
                <a:cs typeface="Calibri" panose="020F0502020204030204" pitchFamily="34" charset="0"/>
              </a:rPr>
              <a:t>Instituto del tórax</a:t>
            </a:r>
            <a:endPara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endParaRPr>
          </a:p>
        </cx:rich>
      </cx:tx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txData>
          <cx:v>Consumo energético por cada área hospitalaria discriminado por usos - Bufet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Bufet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title pos="t" align="ctr" overlay="0">
      <cx:tx>
        <cx:txData>
          <cx:v>Consumo energético por cada área hospitalaria discriminado por usos- Edificio odontología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usos- Edificio odontología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</cx:chartData>
  <cx:chart>
    <cx:title pos="t" align="ctr" overlay="0">
      <cx:tx>
        <cx:txData>
          <cx:v>Consumo energético por cada área hospitalaria discriminado por usos - Cocina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Cocina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size">
        <cx:f>_xlchart.v1.25</cx:f>
      </cx:numDim>
    </cx:data>
    <cx:data id="1">
      <cx:strDim type="cat">
        <cx:f>_xlchart.v1.24</cx:f>
      </cx:strDim>
      <cx:numDim type="size">
        <cx:f>_xlchart.v1.26</cx:f>
      </cx:numDim>
    </cx:data>
  </cx:chartData>
  <cx:chart>
    <cx:title pos="t" align="ctr" overlay="0">
      <cx:tx>
        <cx:txData>
          <cx:v>Consumo energético por cada área hospitalaria discriminado por usos - HIEAC "San Juan de Dios"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HIEAC "San Juan de Dios"</a:t>
          </a:r>
        </a:p>
      </cx:txPr>
    </cx:title>
    <cx:plotArea>
      <cx:plotAreaRegion>
        <cx:series layoutId="sunburst" uniqueId="{D58251CB-2A4D-412E-B1AA-08EC185532DB}" formatIdx="0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206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C00000"/>
              </a:solidFill>
            </cx:spPr>
          </cx:dataPt>
          <cx:dataLabels>
            <cx:visibility seriesName="0" categoryName="1" value="0"/>
          </cx:dataLabels>
          <cx:dataId val="0"/>
        </cx:series>
        <cx:series layoutId="sunburst" hidden="1" uniqueId="{17A55460-3475-4E49-91BC-FED956523EDF}" formatIdx="1">
          <cx:dataLabels>
            <cx:visibility seriesName="0" categoryName="1" value="0"/>
          </cx:dataLabels>
          <cx:dataId val="1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txData>
          <cx:v>Consumo energético por cada área hospitalaria discriminado por usos - Edificio tuberculósis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Edificio tuberculósis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txData>
          <cx:v>Consumo energético por cada área hospitalaria discriminado por usos - Edificio hemoterapia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Edificio hemoterapia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txData>
          <cx:v>Consumo energético por cada área hospitalaria discriminado por usos - Centro de limpieza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Centro de limpieza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title pos="t" align="ctr" overlay="0">
      <cx:tx>
        <cx:txData>
          <cx:v>Consumo energético por cada área hospitalaria discriminado por usos - Jardín maternal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Jardín maternal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txData>
          <cx:v>Consumo energético por cada área hospitalaria discriminado por usos - Guardia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Guardia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txData>
          <cx:v>Consumo energético por cada área hospitalaria discriminado por usos - Taller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Taller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txData>
          <cx:v>Consumo energético por cada área hospitalaria discriminado por usos - Edificio tinglado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Edificio tinglado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title pos="t" align="ctr" overlay="0">
      <cx:tx>
        <cx:txData>
          <cx:v>Consumo energético por cada área hospitalaria discriminado por usos - Edificio Chalet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/>
            </a:rPr>
            <a:t>Consumo energético por cada área hospitalaria discriminado por usos - Edificio Chalet</a:t>
          </a:r>
        </a:p>
      </cx:txPr>
    </cx:title>
    <cx:plotArea>
      <cx:plotAreaRegion>
        <cx:series layoutId="sunburst" uniqueId="{C1404F57-587D-42A0-8BEE-252C649A00FB}">
          <cx:dataPt idx="0">
            <cx:spPr>
              <a:solidFill>
                <a:srgbClr val="FF0000"/>
              </a:solidFill>
            </cx:spPr>
          </cx:dataPt>
          <cx:dataPt idx="7">
            <cx:spPr>
              <a:solidFill>
                <a:srgbClr val="EE5CE7"/>
              </a:solidFill>
            </cx:spPr>
          </cx:dataPt>
          <cx:dataPt idx="14">
            <cx:spPr>
              <a:solidFill>
                <a:srgbClr val="CC9900"/>
              </a:solidFill>
            </cx:spPr>
          </cx:dataPt>
          <cx:dataPt idx="21">
            <cx:spPr>
              <a:solidFill>
                <a:srgbClr val="001FA4"/>
              </a:solidFill>
            </cx:spPr>
          </cx:dataPt>
          <cx:dataPt idx="28">
            <cx:spPr>
              <a:solidFill>
                <a:srgbClr val="663300"/>
              </a:solidFill>
            </cx:spPr>
          </cx:dataPt>
          <cx:dataPt idx="35">
            <cx:spPr>
              <a:solidFill>
                <a:srgbClr val="990099"/>
              </a:solidFill>
            </cx:spPr>
          </cx:dataPt>
          <cx:dataPt idx="42">
            <cx:spPr>
              <a:solidFill>
                <a:srgbClr val="7A0000"/>
              </a:solidFill>
            </cx:spPr>
          </cx:dataPt>
          <cx:dataLabels>
            <cx:visibility seriesName="0" categoryName="1" value="0"/>
          </cx:dataLabels>
          <cx:dataId val="0"/>
        </cx:series>
      </cx:plotAreaRegion>
    </cx:plotArea>
    <cx:legend pos="t" align="ctr" overlay="0"/>
  </cx:chart>
  <cx:spPr>
    <a:solidFill>
      <a:schemeClr val="bg1">
        <a:lumMod val="95000"/>
      </a:schemeClr>
    </a:solidFill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0.xml.rels><?xml version="1.0" encoding="UTF-8" standalone="yes"?>
<Relationships xmlns="http://schemas.openxmlformats.org/package/2006/relationships"><Relationship Id="rId3" Type="http://schemas.microsoft.com/office/2014/relationships/chartEx" Target="../charts/chartEx9.xml"/><Relationship Id="rId2" Type="http://schemas.openxmlformats.org/officeDocument/2006/relationships/image" Target="../media/image24.jpeg"/><Relationship Id="rId1" Type="http://schemas.openxmlformats.org/officeDocument/2006/relationships/image" Target="../media/image23.png"/><Relationship Id="rId4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14/relationships/chartEx" Target="../charts/chartEx10.xml"/><Relationship Id="rId2" Type="http://schemas.openxmlformats.org/officeDocument/2006/relationships/image" Target="../media/image26.jpg"/><Relationship Id="rId1" Type="http://schemas.openxmlformats.org/officeDocument/2006/relationships/image" Target="../media/image25.png"/><Relationship Id="rId4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14/relationships/chartEx" Target="../charts/chartEx11.xml"/><Relationship Id="rId2" Type="http://schemas.openxmlformats.org/officeDocument/2006/relationships/image" Target="../media/image28.jpeg"/><Relationship Id="rId1" Type="http://schemas.openxmlformats.org/officeDocument/2006/relationships/image" Target="../media/image27.png"/><Relationship Id="rId4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14/relationships/chartEx" Target="../charts/chartEx12.xml"/><Relationship Id="rId2" Type="http://schemas.openxmlformats.org/officeDocument/2006/relationships/image" Target="../media/image30.png"/><Relationship Id="rId1" Type="http://schemas.openxmlformats.org/officeDocument/2006/relationships/image" Target="../media/image29.jpeg"/><Relationship Id="rId4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microsoft.com/office/2014/relationships/chartEx" Target="../charts/chartEx13.xml"/><Relationship Id="rId1" Type="http://schemas.openxmlformats.org/officeDocument/2006/relationships/chart" Target="../charts/chart13.xml"/><Relationship Id="rId4" Type="http://schemas.openxmlformats.org/officeDocument/2006/relationships/image" Target="../media/image31.jpeg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14/relationships/chartEx" Target="../charts/chartEx1.xml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Relationship Id="rId9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5" Type="http://schemas.openxmlformats.org/officeDocument/2006/relationships/chart" Target="../charts/chart2.xml"/><Relationship Id="rId4" Type="http://schemas.microsoft.com/office/2014/relationships/chartEx" Target="../charts/chartEx2.xml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openxmlformats.org/officeDocument/2006/relationships/image" Target="../media/image12.jpg"/><Relationship Id="rId1" Type="http://schemas.openxmlformats.org/officeDocument/2006/relationships/image" Target="../media/image11.png"/><Relationship Id="rId4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14/relationships/chartEx" Target="../charts/chartEx4.xml"/><Relationship Id="rId2" Type="http://schemas.openxmlformats.org/officeDocument/2006/relationships/image" Target="../media/image14.jpeg"/><Relationship Id="rId1" Type="http://schemas.openxmlformats.org/officeDocument/2006/relationships/image" Target="../media/image13.png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14/relationships/chartEx" Target="../charts/chartEx5.xml"/><Relationship Id="rId2" Type="http://schemas.openxmlformats.org/officeDocument/2006/relationships/image" Target="../media/image16.jpeg"/><Relationship Id="rId1" Type="http://schemas.openxmlformats.org/officeDocument/2006/relationships/image" Target="../media/image15.png"/><Relationship Id="rId4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14/relationships/chartEx" Target="../charts/chartEx6.xml"/><Relationship Id="rId2" Type="http://schemas.openxmlformats.org/officeDocument/2006/relationships/image" Target="../media/image18.jpg"/><Relationship Id="rId1" Type="http://schemas.openxmlformats.org/officeDocument/2006/relationships/image" Target="../media/image17.png"/><Relationship Id="rId4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14/relationships/chartEx" Target="../charts/chartEx7.xml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4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14/relationships/chartEx" Target="../charts/chartEx8.xml"/><Relationship Id="rId2" Type="http://schemas.openxmlformats.org/officeDocument/2006/relationships/image" Target="../media/image22.jpeg"/><Relationship Id="rId1" Type="http://schemas.openxmlformats.org/officeDocument/2006/relationships/image" Target="../media/image21.pn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</xdr:row>
      <xdr:rowOff>19050</xdr:rowOff>
    </xdr:from>
    <xdr:to>
      <xdr:col>8</xdr:col>
      <xdr:colOff>742950</xdr:colOff>
      <xdr:row>37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DC79E5F-2878-FE5F-D5AF-98DAC567FEA3}"/>
            </a:ext>
          </a:extLst>
        </xdr:cNvPr>
        <xdr:cNvSpPr txBox="1"/>
      </xdr:nvSpPr>
      <xdr:spPr>
        <a:xfrm>
          <a:off x="466725" y="205171"/>
          <a:ext cx="6407259" cy="66812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200" b="1">
              <a:latin typeface="Cambria" panose="02040503050406030204" pitchFamily="18" charset="0"/>
            </a:rPr>
            <a:t>Hoja</a:t>
          </a:r>
          <a:r>
            <a:rPr lang="es-AR" sz="1200" b="1" baseline="0">
              <a:latin typeface="Cambria" panose="02040503050406030204" pitchFamily="18" charset="0"/>
            </a:rPr>
            <a:t> de cálculo para determinar el consumo energético de usos en áreas hospitalarias</a:t>
          </a:r>
        </a:p>
        <a:p>
          <a:endParaRPr lang="es-AR" sz="1200" b="1" baseline="0">
            <a:latin typeface="Cambria" panose="02040503050406030204" pitchFamily="18" charset="0"/>
          </a:endParaRPr>
        </a:p>
        <a:p>
          <a:r>
            <a:rPr lang="es-AR" sz="1200" b="0" baseline="0">
              <a:latin typeface="Cambria" panose="02040503050406030204" pitchFamily="18" charset="0"/>
            </a:rPr>
            <a:t>1° Paso</a:t>
          </a:r>
        </a:p>
        <a:p>
          <a:r>
            <a:rPr lang="es-AR" sz="1200" b="0" baseline="0">
              <a:latin typeface="Cambria" panose="02040503050406030204" pitchFamily="18" charset="0"/>
            </a:rPr>
            <a:t>En la pestaña "Consumo gas natural" reemplazar los pabellones de la hoja por los pabellones a analizar introduciendo la superficie construidad en cada área hospitalaria. Agregar al final de la columna una referencia sobre la calefacción ("CG" o "CE") y sobre la refrigeración ("RE"). Si no se presentan sistemas de climatización señalarlo con "NO".</a:t>
          </a:r>
        </a:p>
        <a:p>
          <a:endParaRPr lang="es-AR" sz="1200" b="0" baseline="0">
            <a:latin typeface="Cambria" panose="02040503050406030204" pitchFamily="18" charset="0"/>
          </a:endParaRPr>
        </a:p>
        <a:p>
          <a:r>
            <a:rPr lang="es-AR" sz="1200" b="0" i="1" baseline="0">
              <a:latin typeface="Cambria" panose="02040503050406030204" pitchFamily="18" charset="0"/>
            </a:rPr>
            <a:t>Nota: las flechas azules indican donde se deben introducir valores manulmente en celdas o conjunto de celdas.</a:t>
          </a:r>
        </a:p>
        <a:p>
          <a:endParaRPr lang="es-AR" sz="1200" b="0" baseline="0">
            <a:latin typeface="Cambria" panose="02040503050406030204" pitchFamily="18" charset="0"/>
          </a:endParaRPr>
        </a:p>
        <a:p>
          <a:r>
            <a:rPr lang="es-AR" sz="1200" b="0" baseline="0">
              <a:latin typeface="Cambria" panose="02040503050406030204" pitchFamily="18" charset="0"/>
            </a:rPr>
            <a:t>2° Paso</a:t>
          </a:r>
        </a:p>
        <a:p>
          <a:r>
            <a:rPr lang="es-AR" sz="1200" b="0" baseline="0">
              <a:latin typeface="Cambria" panose="02040503050406030204" pitchFamily="18" charset="0"/>
            </a:rPr>
            <a:t>Completar las pestañas de cada pabellón de la hoja por los pabellones a analizar, cambiando el nombre de éstas por las de cada pabellón.</a:t>
          </a:r>
        </a:p>
        <a:p>
          <a:r>
            <a:rPr lang="es-AR" sz="1200" b="0" baseline="0">
              <a:latin typeface="Cambria" panose="02040503050406030204" pitchFamily="18" charset="0"/>
            </a:rPr>
            <a:t>	</a:t>
          </a:r>
        </a:p>
        <a:p>
          <a:r>
            <a:rPr lang="es-AR" sz="1200" b="0" baseline="0">
              <a:latin typeface="Cambria" panose="02040503050406030204" pitchFamily="18" charset="0"/>
            </a:rPr>
            <a:t>3° Paso</a:t>
          </a:r>
        </a:p>
        <a:p>
          <a:r>
            <a:rPr lang="es-AR" sz="1200" b="0" baseline="0">
              <a:latin typeface="Cambria" panose="02040503050406030204" pitchFamily="18" charset="0"/>
            </a:rPr>
            <a:t>En la pestaña "Consumo gas natural" completar las columnas que solicitan valores de superficie construida, sumando las superficies de cada área hospitalaria y atendiendo a los sistemas de climatización de cada pabellón.</a:t>
          </a:r>
        </a:p>
        <a:p>
          <a:endParaRPr lang="es-AR" sz="1200" b="0" i="1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4° Paso</a:t>
          </a:r>
          <a:endParaRPr lang="es-AR" sz="1200" b="0" i="1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En la pestaña "Valores reales" completar con los datos obtenidos en las mediciones de gas natural y energía eléctrica.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5°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En cada pestaña de cada pabellón completar y corregir la información de cada uso multiplicando la superficie por el consumo específico según corresponda (flechas celestes o verdes).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6°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Reemplzar los datos de la pestaña "Hospital", incluyendo su nombre por el hospital analizado. Realizar las sumas correspondientes para obtener resultados integrados a escala establecimiento.</a:t>
          </a:r>
        </a:p>
        <a:p>
          <a:endParaRPr lang="es-AR" sz="1200" b="0" i="0" baseline="0">
            <a:latin typeface="Cambria" panose="02040503050406030204" pitchFamily="18" charset="0"/>
          </a:endParaRPr>
        </a:p>
        <a:p>
          <a:r>
            <a:rPr lang="es-AR" sz="1200" b="0" i="0" baseline="0">
              <a:latin typeface="Cambria" panose="02040503050406030204" pitchFamily="18" charset="0"/>
            </a:rPr>
            <a:t>7° Paso</a:t>
          </a:r>
        </a:p>
        <a:p>
          <a:r>
            <a:rPr lang="es-AR" sz="1200" b="0" i="0" baseline="0">
              <a:latin typeface="Cambria" panose="02040503050406030204" pitchFamily="18" charset="0"/>
            </a:rPr>
            <a:t>Verificar resultados con los valores en las celdas encabezadas con "Verificación".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556656</xdr:colOff>
      <xdr:row>2</xdr:row>
      <xdr:rowOff>61850</xdr:rowOff>
    </xdr:from>
    <xdr:to>
      <xdr:col>1</xdr:col>
      <xdr:colOff>1223407</xdr:colOff>
      <xdr:row>7</xdr:row>
      <xdr:rowOff>130362</xdr:rowOff>
    </xdr:to>
    <xdr:pic>
      <xdr:nvPicPr>
        <xdr:cNvPr id="4" name="Imagen 3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51BC328B-06D9-49F2-9B40-6C304DEB74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421" t="19050" r="38832" b="12555"/>
        <a:stretch/>
      </xdr:blipFill>
      <xdr:spPr>
        <a:xfrm>
          <a:off x="1348344" y="432954"/>
          <a:ext cx="666751" cy="996272"/>
        </a:xfrm>
        <a:prstGeom prst="rect">
          <a:avLst/>
        </a:prstGeom>
      </xdr:spPr>
    </xdr:pic>
    <xdr:clientData/>
  </xdr:twoCellAnchor>
  <xdr:twoCellAnchor editAs="oneCell">
    <xdr:from>
      <xdr:col>2</xdr:col>
      <xdr:colOff>86592</xdr:colOff>
      <xdr:row>3</xdr:row>
      <xdr:rowOff>28451</xdr:rowOff>
    </xdr:from>
    <xdr:to>
      <xdr:col>2</xdr:col>
      <xdr:colOff>1484417</xdr:colOff>
      <xdr:row>6</xdr:row>
      <xdr:rowOff>83215</xdr:rowOff>
    </xdr:to>
    <xdr:pic>
      <xdr:nvPicPr>
        <xdr:cNvPr id="5" name="Imagen 4" descr="Imagen que contiene arma, pastel, chocolate, alimentos&#10;&#10;Descripción generada automáticamente">
          <a:extLst>
            <a:ext uri="{FF2B5EF4-FFF2-40B4-BE49-F238E27FC236}">
              <a16:creationId xmlns:a16="http://schemas.microsoft.com/office/drawing/2014/main" id="{E5D509C2-B671-4D0B-94BD-0C2031EB2D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2" b="5042"/>
        <a:stretch/>
      </xdr:blipFill>
      <xdr:spPr>
        <a:xfrm>
          <a:off x="2399806" y="585107"/>
          <a:ext cx="1397825" cy="61142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17</xdr:col>
      <xdr:colOff>108001</xdr:colOff>
      <xdr:row>28</xdr:row>
      <xdr:rowOff>1499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9FF08283-914E-422C-A4EB-D6FABA0AAD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58575" y="2095500"/>
              <a:ext cx="4680001" cy="3239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29</xdr:row>
      <xdr:rowOff>0</xdr:rowOff>
    </xdr:from>
    <xdr:to>
      <xdr:col>17</xdr:col>
      <xdr:colOff>108001</xdr:colOff>
      <xdr:row>46</xdr:row>
      <xdr:rowOff>1499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26989B0-52E8-4CC5-A444-1C0B98A0A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148442</xdr:colOff>
      <xdr:row>20</xdr:row>
      <xdr:rowOff>24740</xdr:rowOff>
    </xdr:from>
    <xdr:to>
      <xdr:col>5</xdr:col>
      <xdr:colOff>619089</xdr:colOff>
      <xdr:row>21</xdr:row>
      <xdr:rowOff>87163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E0041B53-AC36-427A-8C2C-452D4745ACBF}"/>
            </a:ext>
          </a:extLst>
        </xdr:cNvPr>
        <xdr:cNvSpPr/>
      </xdr:nvSpPr>
      <xdr:spPr>
        <a:xfrm>
          <a:off x="7026234" y="373577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ACDBC355-A5DB-4997-AE73-21EC01CA2BA5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630877</xdr:colOff>
      <xdr:row>2</xdr:row>
      <xdr:rowOff>142257</xdr:rowOff>
    </xdr:from>
    <xdr:to>
      <xdr:col>1</xdr:col>
      <xdr:colOff>1002710</xdr:colOff>
      <xdr:row>7</xdr:row>
      <xdr:rowOff>17319</xdr:rowOff>
    </xdr:to>
    <xdr:pic>
      <xdr:nvPicPr>
        <xdr:cNvPr id="4" name="Imagen 3" descr="Interfaz de usuario gráfica, Aplicación, Word&#10;&#10;Descripción generada automáticamente">
          <a:extLst>
            <a:ext uri="{FF2B5EF4-FFF2-40B4-BE49-F238E27FC236}">
              <a16:creationId xmlns:a16="http://schemas.microsoft.com/office/drawing/2014/main" id="{D66416A0-8686-444C-9943-918A423335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3235" t="28179" r="46942" b="34117"/>
        <a:stretch/>
      </xdr:blipFill>
      <xdr:spPr>
        <a:xfrm>
          <a:off x="1422565" y="513361"/>
          <a:ext cx="371833" cy="802822"/>
        </a:xfrm>
        <a:prstGeom prst="rect">
          <a:avLst/>
        </a:prstGeom>
      </xdr:spPr>
    </xdr:pic>
    <xdr:clientData/>
  </xdr:twoCellAnchor>
  <xdr:twoCellAnchor editAs="oneCell">
    <xdr:from>
      <xdr:col>2</xdr:col>
      <xdr:colOff>468828</xdr:colOff>
      <xdr:row>2</xdr:row>
      <xdr:rowOff>74221</xdr:rowOff>
    </xdr:from>
    <xdr:to>
      <xdr:col>2</xdr:col>
      <xdr:colOff>1087953</xdr:colOff>
      <xdr:row>7</xdr:row>
      <xdr:rowOff>175161</xdr:rowOff>
    </xdr:to>
    <xdr:pic>
      <xdr:nvPicPr>
        <xdr:cNvPr id="5" name="Imagen 4" descr="Diagrama&#10;&#10;Descripción generada automáticamente">
          <a:extLst>
            <a:ext uri="{FF2B5EF4-FFF2-40B4-BE49-F238E27FC236}">
              <a16:creationId xmlns:a16="http://schemas.microsoft.com/office/drawing/2014/main" id="{1E854121-5910-4B24-9B17-C9FD162A8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2042" y="445325"/>
          <a:ext cx="619125" cy="102870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17</xdr:col>
      <xdr:colOff>108001</xdr:colOff>
      <xdr:row>28</xdr:row>
      <xdr:rowOff>1499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43DD33A2-9233-4C7C-BB79-609850309E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58575" y="2095500"/>
              <a:ext cx="4680001" cy="3239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29</xdr:row>
      <xdr:rowOff>0</xdr:rowOff>
    </xdr:from>
    <xdr:to>
      <xdr:col>17</xdr:col>
      <xdr:colOff>108001</xdr:colOff>
      <xdr:row>46</xdr:row>
      <xdr:rowOff>1499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B27C9D6-5EEE-49BE-9D12-04066B98D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148442</xdr:colOff>
      <xdr:row>20</xdr:row>
      <xdr:rowOff>37110</xdr:rowOff>
    </xdr:from>
    <xdr:to>
      <xdr:col>5</xdr:col>
      <xdr:colOff>619089</xdr:colOff>
      <xdr:row>21</xdr:row>
      <xdr:rowOff>99533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F43D996C-BA4D-4E6B-8BE3-58AD0E6C4D79}"/>
            </a:ext>
          </a:extLst>
        </xdr:cNvPr>
        <xdr:cNvSpPr/>
      </xdr:nvSpPr>
      <xdr:spPr>
        <a:xfrm>
          <a:off x="7026234" y="37481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3A54AE5C-C7D8-4B9A-B56D-149D9DED116F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148442</xdr:colOff>
      <xdr:row>3</xdr:row>
      <xdr:rowOff>171946</xdr:rowOff>
    </xdr:from>
    <xdr:to>
      <xdr:col>1</xdr:col>
      <xdr:colOff>1455476</xdr:colOff>
      <xdr:row>5</xdr:row>
      <xdr:rowOff>45772</xdr:rowOff>
    </xdr:to>
    <xdr:pic>
      <xdr:nvPicPr>
        <xdr:cNvPr id="4" name="Imagen 3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442EF11-BE33-4DEE-A99D-8AD927FF59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493" t="46699" r="29826" b="38748"/>
        <a:stretch/>
      </xdr:blipFill>
      <xdr:spPr>
        <a:xfrm>
          <a:off x="940130" y="728602"/>
          <a:ext cx="1307034" cy="244930"/>
        </a:xfrm>
        <a:prstGeom prst="rect">
          <a:avLst/>
        </a:prstGeom>
      </xdr:spPr>
    </xdr:pic>
    <xdr:clientData/>
  </xdr:twoCellAnchor>
  <xdr:twoCellAnchor editAs="oneCell">
    <xdr:from>
      <xdr:col>2</xdr:col>
      <xdr:colOff>82880</xdr:colOff>
      <xdr:row>3</xdr:row>
      <xdr:rowOff>49481</xdr:rowOff>
    </xdr:from>
    <xdr:to>
      <xdr:col>2</xdr:col>
      <xdr:colOff>1481948</xdr:colOff>
      <xdr:row>5</xdr:row>
      <xdr:rowOff>74221</xdr:rowOff>
    </xdr:to>
    <xdr:pic>
      <xdr:nvPicPr>
        <xdr:cNvPr id="5" name="Imagen 4" descr="Imagen que contiene vehículo militar, edificio, tabla, hecho de madera&#10;&#10;Descripción generada automáticamente">
          <a:extLst>
            <a:ext uri="{FF2B5EF4-FFF2-40B4-BE49-F238E27FC236}">
              <a16:creationId xmlns:a16="http://schemas.microsoft.com/office/drawing/2014/main" id="{4178EF74-6DF1-4486-BE20-42FDE5C19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6094" y="606137"/>
          <a:ext cx="1399068" cy="395844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17</xdr:col>
      <xdr:colOff>108001</xdr:colOff>
      <xdr:row>28</xdr:row>
      <xdr:rowOff>1499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63E6DAB2-D132-4F5E-8DC5-4D0CA3CA2D1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58575" y="2095500"/>
              <a:ext cx="4680001" cy="3239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29</xdr:row>
      <xdr:rowOff>0</xdr:rowOff>
    </xdr:from>
    <xdr:to>
      <xdr:col>17</xdr:col>
      <xdr:colOff>108001</xdr:colOff>
      <xdr:row>46</xdr:row>
      <xdr:rowOff>1499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58EC00E-5F73-488F-A356-40CAD3F27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148442</xdr:colOff>
      <xdr:row>20</xdr:row>
      <xdr:rowOff>12371</xdr:rowOff>
    </xdr:from>
    <xdr:to>
      <xdr:col>5</xdr:col>
      <xdr:colOff>619089</xdr:colOff>
      <xdr:row>21</xdr:row>
      <xdr:rowOff>74794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8DF850B2-81C9-4327-B9BE-E95FA589AC63}"/>
            </a:ext>
          </a:extLst>
        </xdr:cNvPr>
        <xdr:cNvSpPr/>
      </xdr:nvSpPr>
      <xdr:spPr>
        <a:xfrm>
          <a:off x="7026234" y="3723410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70FAA484-26E4-45BF-9946-65577EF93213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97726</xdr:colOff>
      <xdr:row>2</xdr:row>
      <xdr:rowOff>49481</xdr:rowOff>
    </xdr:from>
    <xdr:to>
      <xdr:col>2</xdr:col>
      <xdr:colOff>1453812</xdr:colOff>
      <xdr:row>7</xdr:row>
      <xdr:rowOff>142257</xdr:rowOff>
    </xdr:to>
    <xdr:pic>
      <xdr:nvPicPr>
        <xdr:cNvPr id="4" name="Imagen 3" descr="Imagen que contiene vehículo militar, coche, barco, camioneta&#10;&#10;Descripción generada automáticamente">
          <a:extLst>
            <a:ext uri="{FF2B5EF4-FFF2-40B4-BE49-F238E27FC236}">
              <a16:creationId xmlns:a16="http://schemas.microsoft.com/office/drawing/2014/main" id="{22D4CF5D-D8D7-4B64-A9C0-1A5C0443F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0940" y="420585"/>
          <a:ext cx="1356086" cy="1020536"/>
        </a:xfrm>
        <a:prstGeom prst="rect">
          <a:avLst/>
        </a:prstGeom>
      </xdr:spPr>
    </xdr:pic>
    <xdr:clientData/>
  </xdr:twoCellAnchor>
  <xdr:twoCellAnchor editAs="oneCell">
    <xdr:from>
      <xdr:col>1</xdr:col>
      <xdr:colOff>272143</xdr:colOff>
      <xdr:row>2</xdr:row>
      <xdr:rowOff>111332</xdr:rowOff>
    </xdr:from>
    <xdr:to>
      <xdr:col>1</xdr:col>
      <xdr:colOff>1292680</xdr:colOff>
      <xdr:row>7</xdr:row>
      <xdr:rowOff>78614</xdr:rowOff>
    </xdr:to>
    <xdr:pic>
      <xdr:nvPicPr>
        <xdr:cNvPr id="5" name="Imagen 4" descr="Gráfico de proyección solar&#10;&#10;Descripción generada automáticamente con confianza media">
          <a:extLst>
            <a:ext uri="{FF2B5EF4-FFF2-40B4-BE49-F238E27FC236}">
              <a16:creationId xmlns:a16="http://schemas.microsoft.com/office/drawing/2014/main" id="{B4FDA845-FA32-4F5C-ABC2-1B5244DF62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2742" t="30427" r="35185" b="19567"/>
        <a:stretch/>
      </xdr:blipFill>
      <xdr:spPr>
        <a:xfrm>
          <a:off x="1063831" y="482436"/>
          <a:ext cx="1020537" cy="895042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17</xdr:col>
      <xdr:colOff>108001</xdr:colOff>
      <xdr:row>28</xdr:row>
      <xdr:rowOff>1499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8E538535-250D-4D38-AA4B-F847C5598D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58575" y="2095500"/>
              <a:ext cx="4680001" cy="3239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29</xdr:row>
      <xdr:rowOff>0</xdr:rowOff>
    </xdr:from>
    <xdr:to>
      <xdr:col>17</xdr:col>
      <xdr:colOff>108001</xdr:colOff>
      <xdr:row>46</xdr:row>
      <xdr:rowOff>1499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FF3D48F-8B42-46F8-B53B-85378B73B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106707</xdr:colOff>
      <xdr:row>1</xdr:row>
      <xdr:rowOff>69593</xdr:rowOff>
    </xdr:from>
    <xdr:to>
      <xdr:col>16</xdr:col>
      <xdr:colOff>214707</xdr:colOff>
      <xdr:row>18</xdr:row>
      <xdr:rowOff>71093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5CCBF8-38F8-F7A2-6E7B-2F590EC62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755195</xdr:colOff>
      <xdr:row>63</xdr:row>
      <xdr:rowOff>163286</xdr:rowOff>
    </xdr:from>
    <xdr:to>
      <xdr:col>5</xdr:col>
      <xdr:colOff>54426</xdr:colOff>
      <xdr:row>65</xdr:row>
      <xdr:rowOff>61231</xdr:rowOff>
    </xdr:to>
    <xdr:sp macro="" textlink="">
      <xdr:nvSpPr>
        <xdr:cNvPr id="5" name="Cerrar llave 4">
          <a:extLst>
            <a:ext uri="{FF2B5EF4-FFF2-40B4-BE49-F238E27FC236}">
              <a16:creationId xmlns:a16="http://schemas.microsoft.com/office/drawing/2014/main" id="{9F6393C9-11BF-4652-A360-9756A91F75DC}"/>
            </a:ext>
          </a:extLst>
        </xdr:cNvPr>
        <xdr:cNvSpPr/>
      </xdr:nvSpPr>
      <xdr:spPr>
        <a:xfrm rot="5400000">
          <a:off x="2986767" y="11702143"/>
          <a:ext cx="278945" cy="158523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517071</xdr:colOff>
      <xdr:row>66</xdr:row>
      <xdr:rowOff>27212</xdr:rowOff>
    </xdr:from>
    <xdr:to>
      <xdr:col>5</xdr:col>
      <xdr:colOff>231321</xdr:colOff>
      <xdr:row>67</xdr:row>
      <xdr:rowOff>190498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95E3FA6-8357-4362-9E95-D9F7D33190A7}"/>
            </a:ext>
          </a:extLst>
        </xdr:cNvPr>
        <xdr:cNvSpPr txBox="1"/>
      </xdr:nvSpPr>
      <xdr:spPr>
        <a:xfrm>
          <a:off x="2095500" y="12790712"/>
          <a:ext cx="2000250" cy="3537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Para LEAP</a:t>
          </a:r>
        </a:p>
      </xdr:txBody>
    </xdr:sp>
    <xdr:clientData/>
  </xdr:twoCellAnchor>
  <xdr:twoCellAnchor>
    <xdr:from>
      <xdr:col>14</xdr:col>
      <xdr:colOff>11030</xdr:colOff>
      <xdr:row>22</xdr:row>
      <xdr:rowOff>4209</xdr:rowOff>
    </xdr:from>
    <xdr:to>
      <xdr:col>20</xdr:col>
      <xdr:colOff>119030</xdr:colOff>
      <xdr:row>39</xdr:row>
      <xdr:rowOff>5709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Gráfico 7">
              <a:extLst>
                <a:ext uri="{FF2B5EF4-FFF2-40B4-BE49-F238E27FC236}">
                  <a16:creationId xmlns:a16="http://schemas.microsoft.com/office/drawing/2014/main" id="{3169B21B-CFBB-4599-829D-B67DC9E8A4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622130" y="4195209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6</xdr:col>
      <xdr:colOff>0</xdr:colOff>
      <xdr:row>22</xdr:row>
      <xdr:rowOff>0</xdr:rowOff>
    </xdr:from>
    <xdr:to>
      <xdr:col>12</xdr:col>
      <xdr:colOff>108000</xdr:colOff>
      <xdr:row>39</xdr:row>
      <xdr:rowOff>1500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9FB628B-1A6D-4A10-BCEF-1BD623322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138544</xdr:colOff>
      <xdr:row>22</xdr:row>
      <xdr:rowOff>86592</xdr:rowOff>
    </xdr:from>
    <xdr:to>
      <xdr:col>4</xdr:col>
      <xdr:colOff>609191</xdr:colOff>
      <xdr:row>23</xdr:row>
      <xdr:rowOff>144067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BA8413A6-C71F-4E10-B618-AB7EE11D5944}"/>
            </a:ext>
          </a:extLst>
        </xdr:cNvPr>
        <xdr:cNvSpPr/>
      </xdr:nvSpPr>
      <xdr:spPr>
        <a:xfrm rot="10800000">
          <a:off x="3983180" y="42775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 editAs="oneCell">
    <xdr:from>
      <xdr:col>1</xdr:col>
      <xdr:colOff>20410</xdr:colOff>
      <xdr:row>4</xdr:row>
      <xdr:rowOff>68035</xdr:rowOff>
    </xdr:from>
    <xdr:to>
      <xdr:col>1</xdr:col>
      <xdr:colOff>1501167</xdr:colOff>
      <xdr:row>6</xdr:row>
      <xdr:rowOff>9525</xdr:rowOff>
    </xdr:to>
    <xdr:pic>
      <xdr:nvPicPr>
        <xdr:cNvPr id="10" name="Imagen 9" descr="Imagen que contiene edificio, parado, llenado, grande&#10;&#10;Descripción generada automáticamente">
          <a:extLst>
            <a:ext uri="{FF2B5EF4-FFF2-40B4-BE49-F238E27FC236}">
              <a16:creationId xmlns:a16="http://schemas.microsoft.com/office/drawing/2014/main" id="{0C144F7D-588D-4324-BA41-9D7C376CFC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66" b="32202"/>
        <a:stretch/>
      </xdr:blipFill>
      <xdr:spPr>
        <a:xfrm>
          <a:off x="810985" y="830035"/>
          <a:ext cx="1480757" cy="32249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493058</xdr:colOff>
      <xdr:row>15</xdr:row>
      <xdr:rowOff>100854</xdr:rowOff>
    </xdr:from>
    <xdr:to>
      <xdr:col>15</xdr:col>
      <xdr:colOff>411416</xdr:colOff>
      <xdr:row>19</xdr:row>
      <xdr:rowOff>35219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0F94F6C-565B-4D86-A18F-DA452BB93848}"/>
            </a:ext>
          </a:extLst>
        </xdr:cNvPr>
        <xdr:cNvSpPr txBox="1"/>
      </xdr:nvSpPr>
      <xdr:spPr>
        <a:xfrm>
          <a:off x="11553264" y="4101354"/>
          <a:ext cx="1442358" cy="707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Se</a:t>
          </a:r>
          <a:r>
            <a:rPr lang="es-AR" sz="1100" baseline="0"/>
            <a:t> u</a:t>
          </a:r>
          <a:r>
            <a:rPr lang="es-AR" sz="1100"/>
            <a:t>tiliza en "Consumo gas natural"</a:t>
          </a:r>
        </a:p>
      </xdr:txBody>
    </xdr:sp>
    <xdr:clientData/>
  </xdr:twoCellAnchor>
  <xdr:twoCellAnchor>
    <xdr:from>
      <xdr:col>14</xdr:col>
      <xdr:colOff>100853</xdr:colOff>
      <xdr:row>9</xdr:row>
      <xdr:rowOff>134472</xdr:rowOff>
    </xdr:from>
    <xdr:to>
      <xdr:col>14</xdr:col>
      <xdr:colOff>729503</xdr:colOff>
      <xdr:row>14</xdr:row>
      <xdr:rowOff>182097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A7A0413E-C3D5-47D1-AB0B-38300EF908BE}"/>
            </a:ext>
          </a:extLst>
        </xdr:cNvPr>
        <xdr:cNvSpPr/>
      </xdr:nvSpPr>
      <xdr:spPr>
        <a:xfrm rot="5400000">
          <a:off x="11737321" y="3177710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459441</xdr:colOff>
      <xdr:row>6</xdr:row>
      <xdr:rowOff>89647</xdr:rowOff>
    </xdr:from>
    <xdr:to>
      <xdr:col>2</xdr:col>
      <xdr:colOff>1288677</xdr:colOff>
      <xdr:row>8</xdr:row>
      <xdr:rowOff>168088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556DAAC1-2AF1-AD8F-EF70-79B8EC9061A3}"/>
            </a:ext>
          </a:extLst>
        </xdr:cNvPr>
        <xdr:cNvSpPr/>
      </xdr:nvSpPr>
      <xdr:spPr>
        <a:xfrm rot="10800000">
          <a:off x="3216088" y="1232647"/>
          <a:ext cx="829236" cy="45944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268941</xdr:colOff>
      <xdr:row>9</xdr:row>
      <xdr:rowOff>134470</xdr:rowOff>
    </xdr:from>
    <xdr:to>
      <xdr:col>3</xdr:col>
      <xdr:colOff>537881</xdr:colOff>
      <xdr:row>14</xdr:row>
      <xdr:rowOff>11206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CF7D875-538C-46C6-AFC9-96D3086A11F8}"/>
            </a:ext>
          </a:extLst>
        </xdr:cNvPr>
        <xdr:cNvSpPr txBox="1"/>
      </xdr:nvSpPr>
      <xdr:spPr>
        <a:xfrm>
          <a:off x="1423147" y="1848970"/>
          <a:ext cx="3216087" cy="82923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Nota: Se obtiene a partir del consumo</a:t>
          </a:r>
          <a:r>
            <a:rPr lang="es-AR" sz="1100" baseline="0"/>
            <a:t> en ACS (Establecimiento/Pabellón) y mediciones mensuales.</a:t>
          </a:r>
          <a:endParaRPr lang="es-AR" sz="1100"/>
        </a:p>
      </xdr:txBody>
    </xdr:sp>
    <xdr:clientData/>
  </xdr:twoCellAnchor>
  <xdr:twoCellAnchor>
    <xdr:from>
      <xdr:col>1</xdr:col>
      <xdr:colOff>510988</xdr:colOff>
      <xdr:row>6</xdr:row>
      <xdr:rowOff>85164</xdr:rowOff>
    </xdr:from>
    <xdr:to>
      <xdr:col>1</xdr:col>
      <xdr:colOff>1340224</xdr:colOff>
      <xdr:row>8</xdr:row>
      <xdr:rowOff>163605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BC2F5F89-5F18-46D1-992C-F0FB0D1F2505}"/>
            </a:ext>
          </a:extLst>
        </xdr:cNvPr>
        <xdr:cNvSpPr/>
      </xdr:nvSpPr>
      <xdr:spPr>
        <a:xfrm rot="10800000">
          <a:off x="1665194" y="1228164"/>
          <a:ext cx="829236" cy="45944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128593</xdr:colOff>
      <xdr:row>10</xdr:row>
      <xdr:rowOff>37541</xdr:rowOff>
    </xdr:from>
    <xdr:to>
      <xdr:col>11</xdr:col>
      <xdr:colOff>757243</xdr:colOff>
      <xdr:row>15</xdr:row>
      <xdr:rowOff>85166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29FF577D-B594-46A9-AB28-CC57E45B9AFC}"/>
            </a:ext>
          </a:extLst>
        </xdr:cNvPr>
        <xdr:cNvSpPr/>
      </xdr:nvSpPr>
      <xdr:spPr>
        <a:xfrm rot="16200000">
          <a:off x="5982826" y="385398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189748</xdr:colOff>
      <xdr:row>10</xdr:row>
      <xdr:rowOff>21852</xdr:rowOff>
    </xdr:from>
    <xdr:to>
      <xdr:col>17</xdr:col>
      <xdr:colOff>818398</xdr:colOff>
      <xdr:row>15</xdr:row>
      <xdr:rowOff>69477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C0856420-E178-40EB-BB48-3B5F87754C68}"/>
            </a:ext>
          </a:extLst>
        </xdr:cNvPr>
        <xdr:cNvSpPr/>
      </xdr:nvSpPr>
      <xdr:spPr>
        <a:xfrm rot="16200000">
          <a:off x="14808581" y="3840697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142042</xdr:colOff>
      <xdr:row>10</xdr:row>
      <xdr:rowOff>6166</xdr:rowOff>
    </xdr:from>
    <xdr:to>
      <xdr:col>5</xdr:col>
      <xdr:colOff>770692</xdr:colOff>
      <xdr:row>15</xdr:row>
      <xdr:rowOff>53791</xdr:rowOff>
    </xdr:to>
    <xdr:sp macro="" textlink="">
      <xdr:nvSpPr>
        <xdr:cNvPr id="4" name="Flecha: a la derecha 3">
          <a:extLst>
            <a:ext uri="{FF2B5EF4-FFF2-40B4-BE49-F238E27FC236}">
              <a16:creationId xmlns:a16="http://schemas.microsoft.com/office/drawing/2014/main" id="{0539477B-0D8F-43A4-AC53-823A0085005E}"/>
            </a:ext>
          </a:extLst>
        </xdr:cNvPr>
        <xdr:cNvSpPr/>
      </xdr:nvSpPr>
      <xdr:spPr>
        <a:xfrm rot="16200000">
          <a:off x="2544863" y="3632110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20</xdr:col>
      <xdr:colOff>151649</xdr:colOff>
      <xdr:row>10</xdr:row>
      <xdr:rowOff>6163</xdr:rowOff>
    </xdr:from>
    <xdr:to>
      <xdr:col>20</xdr:col>
      <xdr:colOff>780299</xdr:colOff>
      <xdr:row>15</xdr:row>
      <xdr:rowOff>53788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9A18AF30-6238-4207-A6FA-ECAB5400A134}"/>
            </a:ext>
          </a:extLst>
        </xdr:cNvPr>
        <xdr:cNvSpPr/>
      </xdr:nvSpPr>
      <xdr:spPr>
        <a:xfrm rot="16200000">
          <a:off x="18253911" y="3825008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</xdr:col>
      <xdr:colOff>142042</xdr:colOff>
      <xdr:row>10</xdr:row>
      <xdr:rowOff>6166</xdr:rowOff>
    </xdr:from>
    <xdr:to>
      <xdr:col>2</xdr:col>
      <xdr:colOff>770692</xdr:colOff>
      <xdr:row>15</xdr:row>
      <xdr:rowOff>53791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FD6A00C2-A53C-4883-9297-B8D3AE209D8B}"/>
            </a:ext>
          </a:extLst>
        </xdr:cNvPr>
        <xdr:cNvSpPr/>
      </xdr:nvSpPr>
      <xdr:spPr>
        <a:xfrm rot="16200000">
          <a:off x="6052304" y="3825011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86172</xdr:colOff>
      <xdr:row>10</xdr:row>
      <xdr:rowOff>35140</xdr:rowOff>
    </xdr:from>
    <xdr:to>
      <xdr:col>8</xdr:col>
      <xdr:colOff>714822</xdr:colOff>
      <xdr:row>15</xdr:row>
      <xdr:rowOff>82765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651DDBF1-2877-4804-B27F-63ADBC237978}"/>
            </a:ext>
          </a:extLst>
        </xdr:cNvPr>
        <xdr:cNvSpPr/>
      </xdr:nvSpPr>
      <xdr:spPr>
        <a:xfrm rot="16200000">
          <a:off x="6867291" y="385398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126994</xdr:colOff>
      <xdr:row>10</xdr:row>
      <xdr:rowOff>35141</xdr:rowOff>
    </xdr:from>
    <xdr:to>
      <xdr:col>14</xdr:col>
      <xdr:colOff>755644</xdr:colOff>
      <xdr:row>15</xdr:row>
      <xdr:rowOff>82766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7734E2F2-B496-4FAA-8445-500FC8774766}"/>
            </a:ext>
          </a:extLst>
        </xdr:cNvPr>
        <xdr:cNvSpPr/>
      </xdr:nvSpPr>
      <xdr:spPr>
        <a:xfrm rot="16200000">
          <a:off x="12133256" y="3853986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1</xdr:col>
      <xdr:colOff>572449</xdr:colOff>
      <xdr:row>16</xdr:row>
      <xdr:rowOff>54429</xdr:rowOff>
    </xdr:from>
    <xdr:ext cx="1523495" cy="405432"/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EC615D65-6E8B-47B5-9B8F-2E2766D41507}"/>
            </a:ext>
          </a:extLst>
        </xdr:cNvPr>
        <xdr:cNvSpPr/>
      </xdr:nvSpPr>
      <xdr:spPr>
        <a:xfrm>
          <a:off x="1443306" y="4830536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16</xdr:col>
      <xdr:colOff>561564</xdr:colOff>
      <xdr:row>16</xdr:row>
      <xdr:rowOff>70759</xdr:rowOff>
    </xdr:from>
    <xdr:ext cx="1523495" cy="405432"/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67E4983C-FCD2-4EBE-AB08-4B23FC7124EC}"/>
            </a:ext>
          </a:extLst>
        </xdr:cNvPr>
        <xdr:cNvSpPr/>
      </xdr:nvSpPr>
      <xdr:spPr>
        <a:xfrm>
          <a:off x="14495278" y="4846866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19</xdr:col>
      <xdr:colOff>585107</xdr:colOff>
      <xdr:row>16</xdr:row>
      <xdr:rowOff>59871</xdr:rowOff>
    </xdr:from>
    <xdr:ext cx="1523495" cy="405432"/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8A313B91-B6C4-43B6-84D3-3A61DA9962C7}"/>
            </a:ext>
          </a:extLst>
        </xdr:cNvPr>
        <xdr:cNvSpPr/>
      </xdr:nvSpPr>
      <xdr:spPr>
        <a:xfrm>
          <a:off x="17131393" y="4835978"/>
          <a:ext cx="1523495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CE + 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4</xdr:col>
      <xdr:colOff>813812</xdr:colOff>
      <xdr:row>16</xdr:row>
      <xdr:rowOff>57151</xdr:rowOff>
    </xdr:from>
    <xdr:ext cx="1018997" cy="405432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E16733E2-B9C4-48BB-B6DB-8B7BEC8CEE64}"/>
            </a:ext>
          </a:extLst>
        </xdr:cNvPr>
        <xdr:cNvSpPr/>
      </xdr:nvSpPr>
      <xdr:spPr>
        <a:xfrm>
          <a:off x="4297241" y="4833258"/>
          <a:ext cx="1018997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13</xdr:col>
      <xdr:colOff>816534</xdr:colOff>
      <xdr:row>16</xdr:row>
      <xdr:rowOff>73484</xdr:rowOff>
    </xdr:from>
    <xdr:ext cx="1018997" cy="405432"/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A0912A75-64E0-4CEB-92B4-3B4399902667}"/>
            </a:ext>
          </a:extLst>
        </xdr:cNvPr>
        <xdr:cNvSpPr/>
      </xdr:nvSpPr>
      <xdr:spPr>
        <a:xfrm>
          <a:off x="12137677" y="4849591"/>
          <a:ext cx="1018997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RE + I+E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7</xdr:col>
      <xdr:colOff>506689</xdr:colOff>
      <xdr:row>16</xdr:row>
      <xdr:rowOff>46265</xdr:rowOff>
    </xdr:from>
    <xdr:ext cx="1475404" cy="405432"/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4E38E19C-0EE0-4651-AB6D-CFF620CFA693}"/>
            </a:ext>
          </a:extLst>
        </xdr:cNvPr>
        <xdr:cNvSpPr/>
      </xdr:nvSpPr>
      <xdr:spPr>
        <a:xfrm>
          <a:off x="6602689" y="4822372"/>
          <a:ext cx="1475404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I+E (CG/NO)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  <xdr:oneCellAnchor>
    <xdr:from>
      <xdr:col>10</xdr:col>
      <xdr:colOff>528624</xdr:colOff>
      <xdr:row>16</xdr:row>
      <xdr:rowOff>35384</xdr:rowOff>
    </xdr:from>
    <xdr:ext cx="1518621" cy="405432"/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508863B4-952A-4BF4-8AB6-CEA732D5A7EF}"/>
            </a:ext>
          </a:extLst>
        </xdr:cNvPr>
        <xdr:cNvSpPr/>
      </xdr:nvSpPr>
      <xdr:spPr>
        <a:xfrm>
          <a:off x="9237195" y="4811491"/>
          <a:ext cx="1518621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 baseline="0">
              <a:ln/>
              <a:solidFill>
                <a:srgbClr val="00B0F0"/>
              </a:solidFill>
              <a:effectLst/>
            </a:rPr>
            <a:t>I+E (NO/NO)</a:t>
          </a:r>
          <a:endParaRPr lang="es-ES" sz="2000" b="1" cap="none" spc="0">
            <a:ln/>
            <a:solidFill>
              <a:srgbClr val="00B0F0"/>
            </a:solidFill>
            <a:effectLst/>
          </a:endParaRP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68083</xdr:colOff>
      <xdr:row>10</xdr:row>
      <xdr:rowOff>77879</xdr:rowOff>
    </xdr:from>
    <xdr:to>
      <xdr:col>3</xdr:col>
      <xdr:colOff>696733</xdr:colOff>
      <xdr:row>15</xdr:row>
      <xdr:rowOff>125504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01182377-DBED-4769-A8FA-2E3DABF6EFAD}"/>
            </a:ext>
          </a:extLst>
        </xdr:cNvPr>
        <xdr:cNvSpPr/>
      </xdr:nvSpPr>
      <xdr:spPr>
        <a:xfrm rot="16200000">
          <a:off x="13322120" y="3349717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</xdr:col>
      <xdr:colOff>168937</xdr:colOff>
      <xdr:row>10</xdr:row>
      <xdr:rowOff>66673</xdr:rowOff>
    </xdr:from>
    <xdr:to>
      <xdr:col>1</xdr:col>
      <xdr:colOff>797587</xdr:colOff>
      <xdr:row>15</xdr:row>
      <xdr:rowOff>114298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E9A791CB-6E8C-4A67-A7CC-BE81412EFE14}"/>
            </a:ext>
          </a:extLst>
        </xdr:cNvPr>
        <xdr:cNvSpPr/>
      </xdr:nvSpPr>
      <xdr:spPr>
        <a:xfrm rot="16200000">
          <a:off x="11794199" y="3338511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41190</xdr:colOff>
      <xdr:row>10</xdr:row>
      <xdr:rowOff>73396</xdr:rowOff>
    </xdr:from>
    <xdr:to>
      <xdr:col>5</xdr:col>
      <xdr:colOff>669840</xdr:colOff>
      <xdr:row>15</xdr:row>
      <xdr:rowOff>121021</xdr:rowOff>
    </xdr:to>
    <xdr:sp macro="" textlink="">
      <xdr:nvSpPr>
        <xdr:cNvPr id="9" name="Flecha: a la derecha 8">
          <a:extLst>
            <a:ext uri="{FF2B5EF4-FFF2-40B4-BE49-F238E27FC236}">
              <a16:creationId xmlns:a16="http://schemas.microsoft.com/office/drawing/2014/main" id="{F5EA5B12-36AB-4254-8E58-6790EB922F81}"/>
            </a:ext>
          </a:extLst>
        </xdr:cNvPr>
        <xdr:cNvSpPr/>
      </xdr:nvSpPr>
      <xdr:spPr>
        <a:xfrm rot="16200000">
          <a:off x="14876377" y="3345234"/>
          <a:ext cx="1000125" cy="628650"/>
        </a:xfrm>
        <a:prstGeom prst="rightArrow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15</xdr:col>
      <xdr:colOff>204107</xdr:colOff>
      <xdr:row>9</xdr:row>
      <xdr:rowOff>54428</xdr:rowOff>
    </xdr:from>
    <xdr:to>
      <xdr:col>15</xdr:col>
      <xdr:colOff>674754</xdr:colOff>
      <xdr:row>10</xdr:row>
      <xdr:rowOff>111903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989BCD59-3D70-4FC1-8544-018E7CE61189}"/>
            </a:ext>
          </a:extLst>
        </xdr:cNvPr>
        <xdr:cNvSpPr/>
      </xdr:nvSpPr>
      <xdr:spPr>
        <a:xfrm rot="10800000">
          <a:off x="7334250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16</xdr:col>
      <xdr:colOff>166006</xdr:colOff>
      <xdr:row>9</xdr:row>
      <xdr:rowOff>57150</xdr:rowOff>
    </xdr:from>
    <xdr:to>
      <xdr:col>16</xdr:col>
      <xdr:colOff>636653</xdr:colOff>
      <xdr:row>10</xdr:row>
      <xdr:rowOff>114625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36EFA906-B575-44E7-8A01-05CB1B8A1B5F}"/>
            </a:ext>
          </a:extLst>
        </xdr:cNvPr>
        <xdr:cNvSpPr/>
      </xdr:nvSpPr>
      <xdr:spPr>
        <a:xfrm rot="10800000">
          <a:off x="8058149" y="295547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17</xdr:col>
      <xdr:colOff>182335</xdr:colOff>
      <xdr:row>9</xdr:row>
      <xdr:rowOff>59872</xdr:rowOff>
    </xdr:from>
    <xdr:to>
      <xdr:col>17</xdr:col>
      <xdr:colOff>652982</xdr:colOff>
      <xdr:row>10</xdr:row>
      <xdr:rowOff>117347</xdr:rowOff>
    </xdr:to>
    <xdr:sp macro="" textlink="">
      <xdr:nvSpPr>
        <xdr:cNvPr id="6" name="Flecha: hacia abajo 5">
          <a:extLst>
            <a:ext uri="{FF2B5EF4-FFF2-40B4-BE49-F238E27FC236}">
              <a16:creationId xmlns:a16="http://schemas.microsoft.com/office/drawing/2014/main" id="{D66A4CC1-3089-40DD-B831-C77FEB0AF5F6}"/>
            </a:ext>
          </a:extLst>
        </xdr:cNvPr>
        <xdr:cNvSpPr/>
      </xdr:nvSpPr>
      <xdr:spPr>
        <a:xfrm rot="10800000">
          <a:off x="8836478" y="2958193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18</xdr:col>
      <xdr:colOff>193222</xdr:colOff>
      <xdr:row>9</xdr:row>
      <xdr:rowOff>57150</xdr:rowOff>
    </xdr:from>
    <xdr:to>
      <xdr:col>18</xdr:col>
      <xdr:colOff>663869</xdr:colOff>
      <xdr:row>10</xdr:row>
      <xdr:rowOff>114625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8242A09A-32AB-4533-96AA-47F782B6202B}"/>
            </a:ext>
          </a:extLst>
        </xdr:cNvPr>
        <xdr:cNvSpPr/>
      </xdr:nvSpPr>
      <xdr:spPr>
        <a:xfrm rot="10800000">
          <a:off x="9609365" y="2955471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19</xdr:col>
      <xdr:colOff>155121</xdr:colOff>
      <xdr:row>9</xdr:row>
      <xdr:rowOff>59872</xdr:rowOff>
    </xdr:from>
    <xdr:to>
      <xdr:col>19</xdr:col>
      <xdr:colOff>625768</xdr:colOff>
      <xdr:row>10</xdr:row>
      <xdr:rowOff>117347</xdr:rowOff>
    </xdr:to>
    <xdr:sp macro="" textlink="">
      <xdr:nvSpPr>
        <xdr:cNvPr id="11" name="Flecha: hacia abajo 10">
          <a:extLst>
            <a:ext uri="{FF2B5EF4-FFF2-40B4-BE49-F238E27FC236}">
              <a16:creationId xmlns:a16="http://schemas.microsoft.com/office/drawing/2014/main" id="{D71EB74B-37F8-4A3E-81EE-64558DB7D2A4}"/>
            </a:ext>
          </a:extLst>
        </xdr:cNvPr>
        <xdr:cNvSpPr/>
      </xdr:nvSpPr>
      <xdr:spPr>
        <a:xfrm rot="10800000">
          <a:off x="10333264" y="2958193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20</xdr:col>
      <xdr:colOff>171450</xdr:colOff>
      <xdr:row>9</xdr:row>
      <xdr:rowOff>62594</xdr:rowOff>
    </xdr:from>
    <xdr:to>
      <xdr:col>20</xdr:col>
      <xdr:colOff>642097</xdr:colOff>
      <xdr:row>10</xdr:row>
      <xdr:rowOff>120069</xdr:rowOff>
    </xdr:to>
    <xdr:sp macro="" textlink="">
      <xdr:nvSpPr>
        <xdr:cNvPr id="12" name="Flecha: hacia abajo 11">
          <a:extLst>
            <a:ext uri="{FF2B5EF4-FFF2-40B4-BE49-F238E27FC236}">
              <a16:creationId xmlns:a16="http://schemas.microsoft.com/office/drawing/2014/main" id="{67925628-3A25-4E3E-8A40-A1ECFF2326E6}"/>
            </a:ext>
          </a:extLst>
        </xdr:cNvPr>
        <xdr:cNvSpPr/>
      </xdr:nvSpPr>
      <xdr:spPr>
        <a:xfrm rot="10800000">
          <a:off x="11111593" y="2960915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21</xdr:col>
      <xdr:colOff>206828</xdr:colOff>
      <xdr:row>9</xdr:row>
      <xdr:rowOff>57149</xdr:rowOff>
    </xdr:from>
    <xdr:to>
      <xdr:col>21</xdr:col>
      <xdr:colOff>677475</xdr:colOff>
      <xdr:row>10</xdr:row>
      <xdr:rowOff>114624</xdr:rowOff>
    </xdr:to>
    <xdr:sp macro="" textlink="">
      <xdr:nvSpPr>
        <xdr:cNvPr id="13" name="Flecha: hacia abajo 12">
          <a:extLst>
            <a:ext uri="{FF2B5EF4-FFF2-40B4-BE49-F238E27FC236}">
              <a16:creationId xmlns:a16="http://schemas.microsoft.com/office/drawing/2014/main" id="{7C573A35-7D8D-44E4-A9BF-726E31FCAE58}"/>
            </a:ext>
          </a:extLst>
        </xdr:cNvPr>
        <xdr:cNvSpPr/>
      </xdr:nvSpPr>
      <xdr:spPr>
        <a:xfrm rot="10800000">
          <a:off x="11908971" y="2955470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22</xdr:col>
      <xdr:colOff>168727</xdr:colOff>
      <xdr:row>9</xdr:row>
      <xdr:rowOff>59871</xdr:rowOff>
    </xdr:from>
    <xdr:to>
      <xdr:col>22</xdr:col>
      <xdr:colOff>639374</xdr:colOff>
      <xdr:row>10</xdr:row>
      <xdr:rowOff>117346</xdr:rowOff>
    </xdr:to>
    <xdr:sp macro="" textlink="">
      <xdr:nvSpPr>
        <xdr:cNvPr id="14" name="Flecha: hacia abajo 13">
          <a:extLst>
            <a:ext uri="{FF2B5EF4-FFF2-40B4-BE49-F238E27FC236}">
              <a16:creationId xmlns:a16="http://schemas.microsoft.com/office/drawing/2014/main" id="{AFD2AECD-5EA8-4ACB-B2CD-503C1979E3D8}"/>
            </a:ext>
          </a:extLst>
        </xdr:cNvPr>
        <xdr:cNvSpPr/>
      </xdr:nvSpPr>
      <xdr:spPr>
        <a:xfrm rot="10800000">
          <a:off x="12632870" y="29581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23</xdr:col>
      <xdr:colOff>185056</xdr:colOff>
      <xdr:row>9</xdr:row>
      <xdr:rowOff>62593</xdr:rowOff>
    </xdr:from>
    <xdr:to>
      <xdr:col>23</xdr:col>
      <xdr:colOff>655703</xdr:colOff>
      <xdr:row>10</xdr:row>
      <xdr:rowOff>120068</xdr:rowOff>
    </xdr:to>
    <xdr:sp macro="" textlink="">
      <xdr:nvSpPr>
        <xdr:cNvPr id="15" name="Flecha: hacia abajo 14">
          <a:extLst>
            <a:ext uri="{FF2B5EF4-FFF2-40B4-BE49-F238E27FC236}">
              <a16:creationId xmlns:a16="http://schemas.microsoft.com/office/drawing/2014/main" id="{6C54ED61-BC40-4D87-8520-2CDD92B45F8B}"/>
            </a:ext>
          </a:extLst>
        </xdr:cNvPr>
        <xdr:cNvSpPr/>
      </xdr:nvSpPr>
      <xdr:spPr>
        <a:xfrm rot="10800000">
          <a:off x="13411199" y="29609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24</xdr:col>
      <xdr:colOff>195943</xdr:colOff>
      <xdr:row>9</xdr:row>
      <xdr:rowOff>59871</xdr:rowOff>
    </xdr:from>
    <xdr:to>
      <xdr:col>24</xdr:col>
      <xdr:colOff>666590</xdr:colOff>
      <xdr:row>10</xdr:row>
      <xdr:rowOff>117346</xdr:rowOff>
    </xdr:to>
    <xdr:sp macro="" textlink="">
      <xdr:nvSpPr>
        <xdr:cNvPr id="16" name="Flecha: hacia abajo 15">
          <a:extLst>
            <a:ext uri="{FF2B5EF4-FFF2-40B4-BE49-F238E27FC236}">
              <a16:creationId xmlns:a16="http://schemas.microsoft.com/office/drawing/2014/main" id="{8ACD9338-3C0A-47EB-A659-9E2E24D6E860}"/>
            </a:ext>
          </a:extLst>
        </xdr:cNvPr>
        <xdr:cNvSpPr/>
      </xdr:nvSpPr>
      <xdr:spPr>
        <a:xfrm rot="10800000">
          <a:off x="14184086" y="2958192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25</xdr:col>
      <xdr:colOff>157842</xdr:colOff>
      <xdr:row>9</xdr:row>
      <xdr:rowOff>62593</xdr:rowOff>
    </xdr:from>
    <xdr:to>
      <xdr:col>25</xdr:col>
      <xdr:colOff>628489</xdr:colOff>
      <xdr:row>10</xdr:row>
      <xdr:rowOff>120068</xdr:rowOff>
    </xdr:to>
    <xdr:sp macro="" textlink="">
      <xdr:nvSpPr>
        <xdr:cNvPr id="17" name="Flecha: hacia abajo 16">
          <a:extLst>
            <a:ext uri="{FF2B5EF4-FFF2-40B4-BE49-F238E27FC236}">
              <a16:creationId xmlns:a16="http://schemas.microsoft.com/office/drawing/2014/main" id="{ACDC3F9B-FDB1-4BBD-9BE4-599EEC9B50E7}"/>
            </a:ext>
          </a:extLst>
        </xdr:cNvPr>
        <xdr:cNvSpPr/>
      </xdr:nvSpPr>
      <xdr:spPr>
        <a:xfrm rot="10800000">
          <a:off x="14907985" y="2960914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26</xdr:col>
      <xdr:colOff>174171</xdr:colOff>
      <xdr:row>9</xdr:row>
      <xdr:rowOff>65315</xdr:rowOff>
    </xdr:from>
    <xdr:to>
      <xdr:col>26</xdr:col>
      <xdr:colOff>644818</xdr:colOff>
      <xdr:row>10</xdr:row>
      <xdr:rowOff>122790</xdr:rowOff>
    </xdr:to>
    <xdr:sp macro="" textlink="">
      <xdr:nvSpPr>
        <xdr:cNvPr id="18" name="Flecha: hacia abajo 17">
          <a:extLst>
            <a:ext uri="{FF2B5EF4-FFF2-40B4-BE49-F238E27FC236}">
              <a16:creationId xmlns:a16="http://schemas.microsoft.com/office/drawing/2014/main" id="{BFBC97F6-28A3-4E8B-ADD3-25BA71129779}"/>
            </a:ext>
          </a:extLst>
        </xdr:cNvPr>
        <xdr:cNvSpPr/>
      </xdr:nvSpPr>
      <xdr:spPr>
        <a:xfrm rot="10800000">
          <a:off x="15686314" y="2963636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27</xdr:col>
      <xdr:colOff>187778</xdr:colOff>
      <xdr:row>9</xdr:row>
      <xdr:rowOff>65315</xdr:rowOff>
    </xdr:from>
    <xdr:to>
      <xdr:col>27</xdr:col>
      <xdr:colOff>658425</xdr:colOff>
      <xdr:row>10</xdr:row>
      <xdr:rowOff>122790</xdr:rowOff>
    </xdr:to>
    <xdr:sp macro="" textlink="">
      <xdr:nvSpPr>
        <xdr:cNvPr id="19" name="Flecha: hacia abajo 18">
          <a:extLst>
            <a:ext uri="{FF2B5EF4-FFF2-40B4-BE49-F238E27FC236}">
              <a16:creationId xmlns:a16="http://schemas.microsoft.com/office/drawing/2014/main" id="{7F876A3D-AD9B-421B-9022-FE45A3F05976}"/>
            </a:ext>
          </a:extLst>
        </xdr:cNvPr>
        <xdr:cNvSpPr/>
      </xdr:nvSpPr>
      <xdr:spPr>
        <a:xfrm rot="10800000">
          <a:off x="16461921" y="2963636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28</xdr:col>
      <xdr:colOff>204107</xdr:colOff>
      <xdr:row>9</xdr:row>
      <xdr:rowOff>68037</xdr:rowOff>
    </xdr:from>
    <xdr:to>
      <xdr:col>28</xdr:col>
      <xdr:colOff>674754</xdr:colOff>
      <xdr:row>10</xdr:row>
      <xdr:rowOff>125512</xdr:rowOff>
    </xdr:to>
    <xdr:sp macro="" textlink="">
      <xdr:nvSpPr>
        <xdr:cNvPr id="20" name="Flecha: hacia abajo 19">
          <a:extLst>
            <a:ext uri="{FF2B5EF4-FFF2-40B4-BE49-F238E27FC236}">
              <a16:creationId xmlns:a16="http://schemas.microsoft.com/office/drawing/2014/main" id="{E444FD55-FF75-423D-8633-D4B6242D032A}"/>
            </a:ext>
          </a:extLst>
        </xdr:cNvPr>
        <xdr:cNvSpPr/>
      </xdr:nvSpPr>
      <xdr:spPr>
        <a:xfrm rot="10800000">
          <a:off x="17240250" y="2966358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748393</xdr:colOff>
      <xdr:row>10</xdr:row>
      <xdr:rowOff>81645</xdr:rowOff>
    </xdr:from>
    <xdr:to>
      <xdr:col>10</xdr:col>
      <xdr:colOff>615043</xdr:colOff>
      <xdr:row>15</xdr:row>
      <xdr:rowOff>129270</xdr:rowOff>
    </xdr:to>
    <xdr:sp macro="" textlink="">
      <xdr:nvSpPr>
        <xdr:cNvPr id="2" name="Flecha: a la derecha 1">
          <a:extLst>
            <a:ext uri="{FF2B5EF4-FFF2-40B4-BE49-F238E27FC236}">
              <a16:creationId xmlns:a16="http://schemas.microsoft.com/office/drawing/2014/main" id="{CABDB495-F390-4C67-A351-C0509DE94AFE}"/>
            </a:ext>
          </a:extLst>
        </xdr:cNvPr>
        <xdr:cNvSpPr/>
      </xdr:nvSpPr>
      <xdr:spPr>
        <a:xfrm rot="5400000">
          <a:off x="6930798" y="3356204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723900</xdr:colOff>
      <xdr:row>10</xdr:row>
      <xdr:rowOff>84366</xdr:rowOff>
    </xdr:from>
    <xdr:to>
      <xdr:col>6</xdr:col>
      <xdr:colOff>590550</xdr:colOff>
      <xdr:row>15</xdr:row>
      <xdr:rowOff>131991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01E76D62-E4F2-4D02-A00F-5B72A400A12B}"/>
            </a:ext>
          </a:extLst>
        </xdr:cNvPr>
        <xdr:cNvSpPr/>
      </xdr:nvSpPr>
      <xdr:spPr>
        <a:xfrm rot="5400000">
          <a:off x="4620305" y="335892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15</xdr:col>
      <xdr:colOff>40821</xdr:colOff>
      <xdr:row>19</xdr:row>
      <xdr:rowOff>149679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E7ED0FE-6E47-41FE-AC51-9CBFF87E6410}"/>
            </a:ext>
          </a:extLst>
        </xdr:cNvPr>
        <xdr:cNvSpPr txBox="1"/>
      </xdr:nvSpPr>
      <xdr:spPr>
        <a:xfrm>
          <a:off x="4844143" y="4231821"/>
          <a:ext cx="6136821" cy="7211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AR" sz="1100"/>
            <a:t>Se utiliza en "Consumo eléctrico</a:t>
          </a:r>
          <a:r>
            <a:rPr lang="es-AR" sz="1100" baseline="0"/>
            <a:t>"</a:t>
          </a:r>
          <a:endParaRPr lang="es-AR" sz="1100"/>
        </a:p>
      </xdr:txBody>
    </xdr:sp>
    <xdr:clientData/>
  </xdr:twoCellAnchor>
  <xdr:twoCellAnchor>
    <xdr:from>
      <xdr:col>13</xdr:col>
      <xdr:colOff>683079</xdr:colOff>
      <xdr:row>10</xdr:row>
      <xdr:rowOff>84366</xdr:rowOff>
    </xdr:from>
    <xdr:to>
      <xdr:col>14</xdr:col>
      <xdr:colOff>549729</xdr:colOff>
      <xdr:row>15</xdr:row>
      <xdr:rowOff>131991</xdr:rowOff>
    </xdr:to>
    <xdr:sp macro="" textlink="">
      <xdr:nvSpPr>
        <xdr:cNvPr id="22" name="Flecha: a la derecha 21">
          <a:extLst>
            <a:ext uri="{FF2B5EF4-FFF2-40B4-BE49-F238E27FC236}">
              <a16:creationId xmlns:a16="http://schemas.microsoft.com/office/drawing/2014/main" id="{8C417EB3-7824-496D-9422-2872B450C485}"/>
            </a:ext>
          </a:extLst>
        </xdr:cNvPr>
        <xdr:cNvSpPr/>
      </xdr:nvSpPr>
      <xdr:spPr>
        <a:xfrm rot="5400000">
          <a:off x="9913484" y="335892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14</xdr:col>
      <xdr:colOff>372835</xdr:colOff>
      <xdr:row>9</xdr:row>
      <xdr:rowOff>46264</xdr:rowOff>
    </xdr:from>
    <xdr:to>
      <xdr:col>14</xdr:col>
      <xdr:colOff>672415</xdr:colOff>
      <xdr:row>10</xdr:row>
      <xdr:rowOff>13607</xdr:rowOff>
    </xdr:to>
    <xdr:sp macro="" textlink="">
      <xdr:nvSpPr>
        <xdr:cNvPr id="25" name="Flecha: hacia abajo 24">
          <a:extLst>
            <a:ext uri="{FF2B5EF4-FFF2-40B4-BE49-F238E27FC236}">
              <a16:creationId xmlns:a16="http://schemas.microsoft.com/office/drawing/2014/main" id="{9DCA4040-62D3-4BE0-B668-3DF5DC522322}"/>
            </a:ext>
          </a:extLst>
        </xdr:cNvPr>
        <xdr:cNvSpPr/>
      </xdr:nvSpPr>
      <xdr:spPr>
        <a:xfrm rot="10800000">
          <a:off x="10550978" y="2944585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10</xdr:col>
      <xdr:colOff>429985</xdr:colOff>
      <xdr:row>9</xdr:row>
      <xdr:rowOff>35378</xdr:rowOff>
    </xdr:from>
    <xdr:to>
      <xdr:col>10</xdr:col>
      <xdr:colOff>729565</xdr:colOff>
      <xdr:row>10</xdr:row>
      <xdr:rowOff>2721</xdr:rowOff>
    </xdr:to>
    <xdr:sp macro="" textlink="">
      <xdr:nvSpPr>
        <xdr:cNvPr id="30" name="Flecha: hacia abajo 29">
          <a:extLst>
            <a:ext uri="{FF2B5EF4-FFF2-40B4-BE49-F238E27FC236}">
              <a16:creationId xmlns:a16="http://schemas.microsoft.com/office/drawing/2014/main" id="{F683BB3B-745C-46F7-8C3B-3D428C1DD308}"/>
            </a:ext>
          </a:extLst>
        </xdr:cNvPr>
        <xdr:cNvSpPr/>
      </xdr:nvSpPr>
      <xdr:spPr>
        <a:xfrm rot="10800000">
          <a:off x="7560128" y="2933699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435428</xdr:colOff>
      <xdr:row>9</xdr:row>
      <xdr:rowOff>54429</xdr:rowOff>
    </xdr:from>
    <xdr:to>
      <xdr:col>6</xdr:col>
      <xdr:colOff>735008</xdr:colOff>
      <xdr:row>10</xdr:row>
      <xdr:rowOff>21772</xdr:rowOff>
    </xdr:to>
    <xdr:sp macro="" textlink="">
      <xdr:nvSpPr>
        <xdr:cNvPr id="31" name="Flecha: hacia abajo 30">
          <a:extLst>
            <a:ext uri="{FF2B5EF4-FFF2-40B4-BE49-F238E27FC236}">
              <a16:creationId xmlns:a16="http://schemas.microsoft.com/office/drawing/2014/main" id="{76562CC0-12BF-462E-940C-56CE355E0C99}"/>
            </a:ext>
          </a:extLst>
        </xdr:cNvPr>
        <xdr:cNvSpPr/>
      </xdr:nvSpPr>
      <xdr:spPr>
        <a:xfrm rot="10800000">
          <a:off x="5279571" y="2952750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163285</xdr:colOff>
      <xdr:row>9</xdr:row>
      <xdr:rowOff>54428</xdr:rowOff>
    </xdr:from>
    <xdr:to>
      <xdr:col>8</xdr:col>
      <xdr:colOff>633932</xdr:colOff>
      <xdr:row>10</xdr:row>
      <xdr:rowOff>111903</xdr:rowOff>
    </xdr:to>
    <xdr:sp macro="" textlink="">
      <xdr:nvSpPr>
        <xdr:cNvPr id="26" name="Flecha: hacia abajo 25">
          <a:extLst>
            <a:ext uri="{FF2B5EF4-FFF2-40B4-BE49-F238E27FC236}">
              <a16:creationId xmlns:a16="http://schemas.microsoft.com/office/drawing/2014/main" id="{EC41B682-6CB8-4AC4-AE61-F8245D217EE9}"/>
            </a:ext>
          </a:extLst>
        </xdr:cNvPr>
        <xdr:cNvSpPr/>
      </xdr:nvSpPr>
      <xdr:spPr>
        <a:xfrm rot="10800000">
          <a:off x="5769428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9</xdr:col>
      <xdr:colOff>136072</xdr:colOff>
      <xdr:row>9</xdr:row>
      <xdr:rowOff>54428</xdr:rowOff>
    </xdr:from>
    <xdr:to>
      <xdr:col>9</xdr:col>
      <xdr:colOff>606719</xdr:colOff>
      <xdr:row>10</xdr:row>
      <xdr:rowOff>111903</xdr:rowOff>
    </xdr:to>
    <xdr:sp macro="" textlink="">
      <xdr:nvSpPr>
        <xdr:cNvPr id="27" name="Flecha: hacia abajo 26">
          <a:extLst>
            <a:ext uri="{FF2B5EF4-FFF2-40B4-BE49-F238E27FC236}">
              <a16:creationId xmlns:a16="http://schemas.microsoft.com/office/drawing/2014/main" id="{98F5F45B-B36A-457D-B42F-072B5D79308D}"/>
            </a:ext>
          </a:extLst>
        </xdr:cNvPr>
        <xdr:cNvSpPr/>
      </xdr:nvSpPr>
      <xdr:spPr>
        <a:xfrm rot="10800000">
          <a:off x="6504215" y="29527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6</xdr:col>
      <xdr:colOff>713015</xdr:colOff>
      <xdr:row>10</xdr:row>
      <xdr:rowOff>100696</xdr:rowOff>
    </xdr:from>
    <xdr:to>
      <xdr:col>7</xdr:col>
      <xdr:colOff>579665</xdr:colOff>
      <xdr:row>15</xdr:row>
      <xdr:rowOff>148321</xdr:rowOff>
    </xdr:to>
    <xdr:sp macro="" textlink="">
      <xdr:nvSpPr>
        <xdr:cNvPr id="28" name="Flecha: a la derecha 27">
          <a:extLst>
            <a:ext uri="{FF2B5EF4-FFF2-40B4-BE49-F238E27FC236}">
              <a16:creationId xmlns:a16="http://schemas.microsoft.com/office/drawing/2014/main" id="{7F1B814F-E151-425D-A0AF-30E1FD700E09}"/>
            </a:ext>
          </a:extLst>
        </xdr:cNvPr>
        <xdr:cNvSpPr/>
      </xdr:nvSpPr>
      <xdr:spPr>
        <a:xfrm rot="5400000">
          <a:off x="5371420" y="3375255"/>
          <a:ext cx="1000125" cy="628650"/>
        </a:xfrm>
        <a:prstGeom prst="rightArrow">
          <a:avLst/>
        </a:prstGeom>
        <a:solidFill>
          <a:srgbClr val="00B0F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424543</xdr:colOff>
      <xdr:row>9</xdr:row>
      <xdr:rowOff>70759</xdr:rowOff>
    </xdr:from>
    <xdr:to>
      <xdr:col>7</xdr:col>
      <xdr:colOff>724123</xdr:colOff>
      <xdr:row>10</xdr:row>
      <xdr:rowOff>38102</xdr:rowOff>
    </xdr:to>
    <xdr:sp macro="" textlink="">
      <xdr:nvSpPr>
        <xdr:cNvPr id="29" name="Flecha: hacia abajo 28">
          <a:extLst>
            <a:ext uri="{FF2B5EF4-FFF2-40B4-BE49-F238E27FC236}">
              <a16:creationId xmlns:a16="http://schemas.microsoft.com/office/drawing/2014/main" id="{EAEDA827-C122-4A7C-A579-048D19A2EC12}"/>
            </a:ext>
          </a:extLst>
        </xdr:cNvPr>
        <xdr:cNvSpPr/>
      </xdr:nvSpPr>
      <xdr:spPr>
        <a:xfrm rot="10800000">
          <a:off x="6030686" y="2969080"/>
          <a:ext cx="299580" cy="15784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4</xdr:col>
      <xdr:colOff>462644</xdr:colOff>
      <xdr:row>16</xdr:row>
      <xdr:rowOff>13607</xdr:rowOff>
    </xdr:from>
    <xdr:ext cx="1171603" cy="405432"/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58960D9E-CD70-43A7-BCB9-9821FD4981E2}"/>
            </a:ext>
          </a:extLst>
        </xdr:cNvPr>
        <xdr:cNvSpPr/>
      </xdr:nvSpPr>
      <xdr:spPr>
        <a:xfrm>
          <a:off x="3782787" y="4245428"/>
          <a:ext cx="1171603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Otros</a:t>
          </a:r>
          <a:r>
            <a:rPr lang="es-ES" sz="2000" b="1" cap="none" spc="0" baseline="0">
              <a:ln/>
              <a:solidFill>
                <a:schemeClr val="accent3"/>
              </a:solidFill>
              <a:effectLst/>
            </a:rPr>
            <a:t> eq.</a:t>
          </a:r>
          <a:endParaRPr lang="es-ES" sz="20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3</xdr:col>
      <xdr:colOff>95249</xdr:colOff>
      <xdr:row>16</xdr:row>
      <xdr:rowOff>13608</xdr:rowOff>
    </xdr:from>
    <xdr:ext cx="597088" cy="405432"/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193028B4-30FD-4BEF-B988-E92578CA83BA}"/>
            </a:ext>
          </a:extLst>
        </xdr:cNvPr>
        <xdr:cNvSpPr/>
      </xdr:nvSpPr>
      <xdr:spPr>
        <a:xfrm>
          <a:off x="2598963" y="4245429"/>
          <a:ext cx="597088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ACS</a:t>
          </a:r>
        </a:p>
      </xdr:txBody>
    </xdr:sp>
    <xdr:clientData/>
  </xdr:oneCellAnchor>
  <xdr:oneCellAnchor>
    <xdr:from>
      <xdr:col>1</xdr:col>
      <xdr:colOff>285750</xdr:colOff>
      <xdr:row>16</xdr:row>
      <xdr:rowOff>13607</xdr:rowOff>
    </xdr:from>
    <xdr:ext cx="483850" cy="405432"/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73604688-8688-4497-A64D-AD7E55DA4DB5}"/>
            </a:ext>
          </a:extLst>
        </xdr:cNvPr>
        <xdr:cNvSpPr/>
      </xdr:nvSpPr>
      <xdr:spPr>
        <a:xfrm>
          <a:off x="1156607" y="4245428"/>
          <a:ext cx="48385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3"/>
              </a:solidFill>
              <a:effectLst/>
            </a:rPr>
            <a:t>CG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231324</xdr:colOff>
      <xdr:row>2</xdr:row>
      <xdr:rowOff>79170</xdr:rowOff>
    </xdr:from>
    <xdr:to>
      <xdr:col>7</xdr:col>
      <xdr:colOff>1347110</xdr:colOff>
      <xdr:row>7</xdr:row>
      <xdr:rowOff>145622</xdr:rowOff>
    </xdr:to>
    <xdr:pic>
      <xdr:nvPicPr>
        <xdr:cNvPr id="4" name="Imagen 3" descr="Un grupo de equipaje&#10;&#10;Descripción generada automáticamente con confianza media">
          <a:extLst>
            <a:ext uri="{FF2B5EF4-FFF2-40B4-BE49-F238E27FC236}">
              <a16:creationId xmlns:a16="http://schemas.microsoft.com/office/drawing/2014/main" id="{F1A2FCDB-2F9B-42A3-8C2E-22E92E654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1960" y="460170"/>
          <a:ext cx="1115786" cy="1018952"/>
        </a:xfrm>
        <a:prstGeom prst="rect">
          <a:avLst/>
        </a:prstGeom>
      </xdr:spPr>
    </xdr:pic>
    <xdr:clientData/>
  </xdr:twoCellAnchor>
  <xdr:twoCellAnchor editAs="oneCell">
    <xdr:from>
      <xdr:col>1</xdr:col>
      <xdr:colOff>311728</xdr:colOff>
      <xdr:row>2</xdr:row>
      <xdr:rowOff>51955</xdr:rowOff>
    </xdr:from>
    <xdr:to>
      <xdr:col>1</xdr:col>
      <xdr:colOff>992834</xdr:colOff>
      <xdr:row>7</xdr:row>
      <xdr:rowOff>174419</xdr:rowOff>
    </xdr:to>
    <xdr:pic>
      <xdr:nvPicPr>
        <xdr:cNvPr id="5" name="Imagen 4" descr="Interfaz de usuario gráfica&#10;&#10;Descripción generada automáticamente">
          <a:extLst>
            <a:ext uri="{FF2B5EF4-FFF2-40B4-BE49-F238E27FC236}">
              <a16:creationId xmlns:a16="http://schemas.microsoft.com/office/drawing/2014/main" id="{FB9D3BD5-05D9-482B-B818-61BC88A261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6499" t="24928" r="37828" b="7541"/>
        <a:stretch/>
      </xdr:blipFill>
      <xdr:spPr>
        <a:xfrm>
          <a:off x="1108364" y="432955"/>
          <a:ext cx="681106" cy="1074964"/>
        </a:xfrm>
        <a:prstGeom prst="rect">
          <a:avLst/>
        </a:prstGeom>
      </xdr:spPr>
    </xdr:pic>
    <xdr:clientData/>
  </xdr:twoCellAnchor>
  <xdr:twoCellAnchor editAs="oneCell">
    <xdr:from>
      <xdr:col>2</xdr:col>
      <xdr:colOff>325337</xdr:colOff>
      <xdr:row>2</xdr:row>
      <xdr:rowOff>65562</xdr:rowOff>
    </xdr:from>
    <xdr:to>
      <xdr:col>2</xdr:col>
      <xdr:colOff>1097630</xdr:colOff>
      <xdr:row>7</xdr:row>
      <xdr:rowOff>147205</xdr:rowOff>
    </xdr:to>
    <xdr:pic>
      <xdr:nvPicPr>
        <xdr:cNvPr id="6" name="Imagen 5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EB23B7E5-70A2-45E8-A336-020A17922A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5495" t="29579" r="38497" b="12377"/>
        <a:stretch/>
      </xdr:blipFill>
      <xdr:spPr>
        <a:xfrm>
          <a:off x="2645973" y="446562"/>
          <a:ext cx="772293" cy="1034143"/>
        </a:xfrm>
        <a:prstGeom prst="rect">
          <a:avLst/>
        </a:prstGeom>
      </xdr:spPr>
    </xdr:pic>
    <xdr:clientData/>
  </xdr:twoCellAnchor>
  <xdr:twoCellAnchor editAs="oneCell">
    <xdr:from>
      <xdr:col>3</xdr:col>
      <xdr:colOff>298122</xdr:colOff>
      <xdr:row>2</xdr:row>
      <xdr:rowOff>119992</xdr:rowOff>
    </xdr:from>
    <xdr:to>
      <xdr:col>3</xdr:col>
      <xdr:colOff>964872</xdr:colOff>
      <xdr:row>6</xdr:row>
      <xdr:rowOff>39782</xdr:rowOff>
    </xdr:to>
    <xdr:pic>
      <xdr:nvPicPr>
        <xdr:cNvPr id="7" name="Imagen 6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66A82389-C541-4CCD-A2B3-26E4A8D14B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491" t="33114" r="35818" b="16284"/>
        <a:stretch/>
      </xdr:blipFill>
      <xdr:spPr>
        <a:xfrm>
          <a:off x="4142758" y="500992"/>
          <a:ext cx="666750" cy="681790"/>
        </a:xfrm>
        <a:prstGeom prst="rect">
          <a:avLst/>
        </a:prstGeom>
      </xdr:spPr>
    </xdr:pic>
    <xdr:clientData/>
  </xdr:twoCellAnchor>
  <xdr:twoCellAnchor editAs="oneCell">
    <xdr:from>
      <xdr:col>4</xdr:col>
      <xdr:colOff>325337</xdr:colOff>
      <xdr:row>2</xdr:row>
      <xdr:rowOff>119990</xdr:rowOff>
    </xdr:from>
    <xdr:to>
      <xdr:col>4</xdr:col>
      <xdr:colOff>1060122</xdr:colOff>
      <xdr:row>6</xdr:row>
      <xdr:rowOff>50568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D0DD355-62DB-49BE-B537-B7DDFAEF1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3973" y="500990"/>
          <a:ext cx="734785" cy="692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393373</xdr:colOff>
      <xdr:row>3</xdr:row>
      <xdr:rowOff>38348</xdr:rowOff>
    </xdr:from>
    <xdr:to>
      <xdr:col>5</xdr:col>
      <xdr:colOff>888421</xdr:colOff>
      <xdr:row>5</xdr:row>
      <xdr:rowOff>133597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713108A-504C-4CAE-9CD4-192F7BFDA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009" y="609848"/>
          <a:ext cx="495048" cy="47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393372</xdr:colOff>
      <xdr:row>3</xdr:row>
      <xdr:rowOff>65562</xdr:rowOff>
    </xdr:from>
    <xdr:to>
      <xdr:col>6</xdr:col>
      <xdr:colOff>955531</xdr:colOff>
      <xdr:row>6</xdr:row>
      <xdr:rowOff>24740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F29BB50-A368-4E81-BF4B-585B6C724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008" y="637062"/>
          <a:ext cx="562159" cy="530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0</xdr:colOff>
      <xdr:row>11</xdr:row>
      <xdr:rowOff>0</xdr:rowOff>
    </xdr:from>
    <xdr:to>
      <xdr:col>22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7D97C2FC-395F-491C-8CF1-DCADDF4B3C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211800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16</xdr:col>
      <xdr:colOff>0</xdr:colOff>
      <xdr:row>29</xdr:row>
      <xdr:rowOff>0</xdr:rowOff>
    </xdr:from>
    <xdr:to>
      <xdr:col>22</xdr:col>
      <xdr:colOff>108000</xdr:colOff>
      <xdr:row>46</xdr:row>
      <xdr:rowOff>1500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3429B8B-DF71-4245-8E3C-D335081633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503464</xdr:colOff>
      <xdr:row>19</xdr:row>
      <xdr:rowOff>149679</xdr:rowOff>
    </xdr:from>
    <xdr:to>
      <xdr:col>5</xdr:col>
      <xdr:colOff>974111</xdr:colOff>
      <xdr:row>21</xdr:row>
      <xdr:rowOff>16654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5A125747-D836-4C0B-9572-A4AB5925E614}"/>
            </a:ext>
          </a:extLst>
        </xdr:cNvPr>
        <xdr:cNvSpPr/>
      </xdr:nvSpPr>
      <xdr:spPr>
        <a:xfrm>
          <a:off x="7388678" y="376917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EF0C0C81-6207-435B-954E-DE76B568BDE9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415636</xdr:colOff>
      <xdr:row>2</xdr:row>
      <xdr:rowOff>116282</xdr:rowOff>
    </xdr:from>
    <xdr:to>
      <xdr:col>2</xdr:col>
      <xdr:colOff>1363917</xdr:colOff>
      <xdr:row>7</xdr:row>
      <xdr:rowOff>47369</xdr:rowOff>
    </xdr:to>
    <xdr:pic>
      <xdr:nvPicPr>
        <xdr:cNvPr id="4" name="Imagen 3" descr="Texto, Aplicación&#10;&#10;Descripción generada automáticamente con confianza media">
          <a:extLst>
            <a:ext uri="{FF2B5EF4-FFF2-40B4-BE49-F238E27FC236}">
              <a16:creationId xmlns:a16="http://schemas.microsoft.com/office/drawing/2014/main" id="{ACAC8919-3689-4C49-A6A0-8AF3AD4A89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054" t="21035" r="30497" b="10306"/>
        <a:stretch/>
      </xdr:blipFill>
      <xdr:spPr>
        <a:xfrm>
          <a:off x="2736272" y="497282"/>
          <a:ext cx="948281" cy="883587"/>
        </a:xfrm>
        <a:prstGeom prst="rect">
          <a:avLst/>
        </a:prstGeom>
      </xdr:spPr>
    </xdr:pic>
    <xdr:clientData/>
  </xdr:twoCellAnchor>
  <xdr:twoCellAnchor editAs="oneCell">
    <xdr:from>
      <xdr:col>1</xdr:col>
      <xdr:colOff>415636</xdr:colOff>
      <xdr:row>2</xdr:row>
      <xdr:rowOff>105033</xdr:rowOff>
    </xdr:from>
    <xdr:to>
      <xdr:col>1</xdr:col>
      <xdr:colOff>1273073</xdr:colOff>
      <xdr:row>6</xdr:row>
      <xdr:rowOff>170749</xdr:rowOff>
    </xdr:to>
    <xdr:pic>
      <xdr:nvPicPr>
        <xdr:cNvPr id="5" name="Imagen 4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F352645F-64E7-465E-803D-3CF20633A5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9021" t="17066" r="28042" b="9248"/>
        <a:stretch/>
      </xdr:blipFill>
      <xdr:spPr>
        <a:xfrm>
          <a:off x="1212272" y="486033"/>
          <a:ext cx="857437" cy="827716"/>
        </a:xfrm>
        <a:prstGeom prst="rect">
          <a:avLst/>
        </a:prstGeom>
      </xdr:spPr>
    </xdr:pic>
    <xdr:clientData/>
  </xdr:twoCellAnchor>
  <xdr:twoCellAnchor editAs="oneCell">
    <xdr:from>
      <xdr:col>3</xdr:col>
      <xdr:colOff>106383</xdr:colOff>
      <xdr:row>2</xdr:row>
      <xdr:rowOff>155864</xdr:rowOff>
    </xdr:from>
    <xdr:to>
      <xdr:col>3</xdr:col>
      <xdr:colOff>1476365</xdr:colOff>
      <xdr:row>6</xdr:row>
      <xdr:rowOff>173182</xdr:rowOff>
    </xdr:to>
    <xdr:pic>
      <xdr:nvPicPr>
        <xdr:cNvPr id="6" name="Imagen 5" descr="Imagen que contiene tabla, comida, pastel, diferente&#10;&#10;Descripción generada automáticamente">
          <a:extLst>
            <a:ext uri="{FF2B5EF4-FFF2-40B4-BE49-F238E27FC236}">
              <a16:creationId xmlns:a16="http://schemas.microsoft.com/office/drawing/2014/main" id="{53F93E72-E92A-4F0C-819F-C334CF5DC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1019" y="536864"/>
          <a:ext cx="1369982" cy="779318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11</xdr:row>
      <xdr:rowOff>0</xdr:rowOff>
    </xdr:from>
    <xdr:to>
      <xdr:col>18</xdr:col>
      <xdr:colOff>108000</xdr:colOff>
      <xdr:row>28</xdr:row>
      <xdr:rowOff>1500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84E0B9F9-1F5B-4ADF-8A6B-43BBDCAB51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220575" y="2095500"/>
              <a:ext cx="4680000" cy="32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12</xdr:col>
      <xdr:colOff>0</xdr:colOff>
      <xdr:row>29</xdr:row>
      <xdr:rowOff>0</xdr:rowOff>
    </xdr:from>
    <xdr:to>
      <xdr:col>18</xdr:col>
      <xdr:colOff>108000</xdr:colOff>
      <xdr:row>46</xdr:row>
      <xdr:rowOff>1500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C045074-A637-43C1-8D14-8DBF309FC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149679</xdr:colOff>
      <xdr:row>20</xdr:row>
      <xdr:rowOff>0</xdr:rowOff>
    </xdr:from>
    <xdr:to>
      <xdr:col>5</xdr:col>
      <xdr:colOff>620326</xdr:colOff>
      <xdr:row>21</xdr:row>
      <xdr:rowOff>57475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BE94D1CB-6A45-4B96-81A7-0586633CEAC2}"/>
            </a:ext>
          </a:extLst>
        </xdr:cNvPr>
        <xdr:cNvSpPr/>
      </xdr:nvSpPr>
      <xdr:spPr>
        <a:xfrm>
          <a:off x="7034893" y="3810000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649C5667-AE9E-4D58-B175-2748E637F7E4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358734</xdr:colOff>
      <xdr:row>2</xdr:row>
      <xdr:rowOff>49481</xdr:rowOff>
    </xdr:from>
    <xdr:to>
      <xdr:col>1</xdr:col>
      <xdr:colOff>1229591</xdr:colOff>
      <xdr:row>7</xdr:row>
      <xdr:rowOff>161200</xdr:rowOff>
    </xdr:to>
    <xdr:pic>
      <xdr:nvPicPr>
        <xdr:cNvPr id="4" name="Imagen 3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4078BCF6-E29E-47E1-9F53-B0C2172A33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412" t="20902" r="36226" b="14672"/>
        <a:stretch/>
      </xdr:blipFill>
      <xdr:spPr>
        <a:xfrm>
          <a:off x="1150422" y="420585"/>
          <a:ext cx="870857" cy="1039479"/>
        </a:xfrm>
        <a:prstGeom prst="rect">
          <a:avLst/>
        </a:prstGeom>
      </xdr:spPr>
    </xdr:pic>
    <xdr:clientData/>
  </xdr:twoCellAnchor>
  <xdr:twoCellAnchor editAs="oneCell">
    <xdr:from>
      <xdr:col>2</xdr:col>
      <xdr:colOff>392133</xdr:colOff>
      <xdr:row>2</xdr:row>
      <xdr:rowOff>70510</xdr:rowOff>
    </xdr:from>
    <xdr:to>
      <xdr:col>2</xdr:col>
      <xdr:colOff>1235776</xdr:colOff>
      <xdr:row>7</xdr:row>
      <xdr:rowOff>185365</xdr:rowOff>
    </xdr:to>
    <xdr:pic>
      <xdr:nvPicPr>
        <xdr:cNvPr id="5" name="Imagen 4" descr="Diagrama&#10;&#10;Descripción generada automáticamente">
          <a:extLst>
            <a:ext uri="{FF2B5EF4-FFF2-40B4-BE49-F238E27FC236}">
              <a16:creationId xmlns:a16="http://schemas.microsoft.com/office/drawing/2014/main" id="{63AB23C0-9747-4770-A478-A1FDC3FC3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347" y="441614"/>
          <a:ext cx="843643" cy="1042615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17</xdr:col>
      <xdr:colOff>108001</xdr:colOff>
      <xdr:row>28</xdr:row>
      <xdr:rowOff>1499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C5A3346E-EB1C-405C-9C8C-A3E98C707E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58575" y="2095500"/>
              <a:ext cx="4680001" cy="3239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29</xdr:row>
      <xdr:rowOff>0</xdr:rowOff>
    </xdr:from>
    <xdr:to>
      <xdr:col>17</xdr:col>
      <xdr:colOff>108001</xdr:colOff>
      <xdr:row>46</xdr:row>
      <xdr:rowOff>1499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C6CDF7C-549C-4D85-AA11-F8D473B82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173183</xdr:colOff>
      <xdr:row>20</xdr:row>
      <xdr:rowOff>12370</xdr:rowOff>
    </xdr:from>
    <xdr:to>
      <xdr:col>5</xdr:col>
      <xdr:colOff>643830</xdr:colOff>
      <xdr:row>21</xdr:row>
      <xdr:rowOff>74793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085A4C5F-1E06-4E24-B173-A6A5F98A17E5}"/>
            </a:ext>
          </a:extLst>
        </xdr:cNvPr>
        <xdr:cNvSpPr/>
      </xdr:nvSpPr>
      <xdr:spPr>
        <a:xfrm>
          <a:off x="7050975" y="372340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4CB56BB4-69FD-4E4A-8B2F-BD33558581E2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371104</xdr:colOff>
      <xdr:row>2</xdr:row>
      <xdr:rowOff>12370</xdr:rowOff>
    </xdr:from>
    <xdr:to>
      <xdr:col>1</xdr:col>
      <xdr:colOff>1364427</xdr:colOff>
      <xdr:row>7</xdr:row>
      <xdr:rowOff>178220</xdr:rowOff>
    </xdr:to>
    <xdr:pic>
      <xdr:nvPicPr>
        <xdr:cNvPr id="4" name="Imagen 3" descr="Interfaz de usuario gráfica, Aplicación, Word&#10;&#10;Descripción generada automáticamente">
          <a:extLst>
            <a:ext uri="{FF2B5EF4-FFF2-40B4-BE49-F238E27FC236}">
              <a16:creationId xmlns:a16="http://schemas.microsoft.com/office/drawing/2014/main" id="{2C58B187-AE06-4579-A811-867198EF9E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490" t="39952" r="42032" b="29753"/>
        <a:stretch/>
      </xdr:blipFill>
      <xdr:spPr>
        <a:xfrm>
          <a:off x="1162792" y="383474"/>
          <a:ext cx="993323" cy="1093610"/>
        </a:xfrm>
        <a:prstGeom prst="rect">
          <a:avLst/>
        </a:prstGeom>
      </xdr:spPr>
    </xdr:pic>
    <xdr:clientData/>
  </xdr:twoCellAnchor>
  <xdr:twoCellAnchor editAs="oneCell">
    <xdr:from>
      <xdr:col>2</xdr:col>
      <xdr:colOff>46192</xdr:colOff>
      <xdr:row>2</xdr:row>
      <xdr:rowOff>43294</xdr:rowOff>
    </xdr:from>
    <xdr:to>
      <xdr:col>2</xdr:col>
      <xdr:colOff>1484416</xdr:colOff>
      <xdr:row>7</xdr:row>
      <xdr:rowOff>148441</xdr:rowOff>
    </xdr:to>
    <xdr:pic>
      <xdr:nvPicPr>
        <xdr:cNvPr id="5" name="Imagen 4" descr="Imagen que contiene calle, tabla, llenado, viejo&#10;&#10;Descripción generada automáticamente">
          <a:extLst>
            <a:ext uri="{FF2B5EF4-FFF2-40B4-BE49-F238E27FC236}">
              <a16:creationId xmlns:a16="http://schemas.microsoft.com/office/drawing/2014/main" id="{C3186A40-F5B2-4B80-93D3-37408D017A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68" r="4847"/>
        <a:stretch/>
      </xdr:blipFill>
      <xdr:spPr>
        <a:xfrm>
          <a:off x="2359406" y="414398"/>
          <a:ext cx="1438224" cy="1032907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17</xdr:col>
      <xdr:colOff>108001</xdr:colOff>
      <xdr:row>28</xdr:row>
      <xdr:rowOff>1499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295EA525-A163-4E55-9B45-FBD977EB8D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58575" y="2095500"/>
              <a:ext cx="4680001" cy="3239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29</xdr:row>
      <xdr:rowOff>0</xdr:rowOff>
    </xdr:from>
    <xdr:to>
      <xdr:col>17</xdr:col>
      <xdr:colOff>108001</xdr:colOff>
      <xdr:row>46</xdr:row>
      <xdr:rowOff>1499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07FB9CE-686F-43B6-BE4B-4063A93AA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395844</xdr:colOff>
      <xdr:row>2</xdr:row>
      <xdr:rowOff>100198</xdr:rowOff>
    </xdr:from>
    <xdr:to>
      <xdr:col>1</xdr:col>
      <xdr:colOff>1416379</xdr:colOff>
      <xdr:row>7</xdr:row>
      <xdr:rowOff>162869</xdr:rowOff>
    </xdr:to>
    <xdr:pic>
      <xdr:nvPicPr>
        <xdr:cNvPr id="4" name="Imagen 3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16C2D95A-8C2A-4D29-8191-AACE9D7804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240" t="34264" r="38534" b="22213"/>
        <a:stretch/>
      </xdr:blipFill>
      <xdr:spPr>
        <a:xfrm>
          <a:off x="1187532" y="471302"/>
          <a:ext cx="1020535" cy="990431"/>
        </a:xfrm>
        <a:prstGeom prst="rect">
          <a:avLst/>
        </a:prstGeom>
      </xdr:spPr>
    </xdr:pic>
    <xdr:clientData/>
  </xdr:twoCellAnchor>
  <xdr:twoCellAnchor editAs="oneCell">
    <xdr:from>
      <xdr:col>2</xdr:col>
      <xdr:colOff>74221</xdr:colOff>
      <xdr:row>2</xdr:row>
      <xdr:rowOff>24740</xdr:rowOff>
    </xdr:from>
    <xdr:to>
      <xdr:col>2</xdr:col>
      <xdr:colOff>1475757</xdr:colOff>
      <xdr:row>7</xdr:row>
      <xdr:rowOff>127833</xdr:rowOff>
    </xdr:to>
    <xdr:pic>
      <xdr:nvPicPr>
        <xdr:cNvPr id="5" name="Imagen 4" descr="Imagen que contiene vehículo militar, pasto, tabla, interior&#10;&#10;Descripción generada automáticamente">
          <a:extLst>
            <a:ext uri="{FF2B5EF4-FFF2-40B4-BE49-F238E27FC236}">
              <a16:creationId xmlns:a16="http://schemas.microsoft.com/office/drawing/2014/main" id="{E0A642C2-BA62-452C-A82A-6E989193E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7435" y="395844"/>
          <a:ext cx="1401536" cy="1030853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17</xdr:col>
      <xdr:colOff>108001</xdr:colOff>
      <xdr:row>28</xdr:row>
      <xdr:rowOff>1499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562BE34D-B805-4701-BEB0-83DCB8FE9D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58575" y="2095500"/>
              <a:ext cx="4680001" cy="3239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29</xdr:row>
      <xdr:rowOff>0</xdr:rowOff>
    </xdr:from>
    <xdr:to>
      <xdr:col>17</xdr:col>
      <xdr:colOff>108001</xdr:colOff>
      <xdr:row>46</xdr:row>
      <xdr:rowOff>1499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6CD0034-3F80-47EF-8862-95C9E073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136071</xdr:colOff>
      <xdr:row>20</xdr:row>
      <xdr:rowOff>24741</xdr:rowOff>
    </xdr:from>
    <xdr:to>
      <xdr:col>5</xdr:col>
      <xdr:colOff>606718</xdr:colOff>
      <xdr:row>21</xdr:row>
      <xdr:rowOff>87164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02A3BBDD-62BB-4579-8EE9-181C5BE1B9C0}"/>
            </a:ext>
          </a:extLst>
        </xdr:cNvPr>
        <xdr:cNvSpPr/>
      </xdr:nvSpPr>
      <xdr:spPr>
        <a:xfrm>
          <a:off x="7013863" y="3735780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753122F4-2BFE-44AE-A19A-47C51865968F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82187</xdr:colOff>
      <xdr:row>2</xdr:row>
      <xdr:rowOff>37110</xdr:rowOff>
    </xdr:from>
    <xdr:to>
      <xdr:col>1</xdr:col>
      <xdr:colOff>1357003</xdr:colOff>
      <xdr:row>7</xdr:row>
      <xdr:rowOff>158863</xdr:rowOff>
    </xdr:to>
    <xdr:pic>
      <xdr:nvPicPr>
        <xdr:cNvPr id="4" name="Imagen 3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0E467227-48F7-47F9-8311-89799C4D5B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891" t="29633" r="33846" b="21684"/>
        <a:stretch/>
      </xdr:blipFill>
      <xdr:spPr>
        <a:xfrm>
          <a:off x="873875" y="408214"/>
          <a:ext cx="1274816" cy="1049513"/>
        </a:xfrm>
        <a:prstGeom prst="rect">
          <a:avLst/>
        </a:prstGeom>
      </xdr:spPr>
    </xdr:pic>
    <xdr:clientData/>
  </xdr:twoCellAnchor>
  <xdr:twoCellAnchor editAs="oneCell">
    <xdr:from>
      <xdr:col>2</xdr:col>
      <xdr:colOff>126176</xdr:colOff>
      <xdr:row>2</xdr:row>
      <xdr:rowOff>38346</xdr:rowOff>
    </xdr:from>
    <xdr:to>
      <xdr:col>2</xdr:col>
      <xdr:colOff>1440626</xdr:colOff>
      <xdr:row>7</xdr:row>
      <xdr:rowOff>171943</xdr:rowOff>
    </xdr:to>
    <xdr:pic>
      <xdr:nvPicPr>
        <xdr:cNvPr id="5" name="Imagen 4" descr="Diagrama&#10;&#10;Descripción generada automáticamente">
          <a:extLst>
            <a:ext uri="{FF2B5EF4-FFF2-40B4-BE49-F238E27FC236}">
              <a16:creationId xmlns:a16="http://schemas.microsoft.com/office/drawing/2014/main" id="{3775B1E4-0333-4D09-997A-EC85383787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067"/>
        <a:stretch/>
      </xdr:blipFill>
      <xdr:spPr>
        <a:xfrm>
          <a:off x="2439390" y="409450"/>
          <a:ext cx="1314450" cy="1061357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17</xdr:col>
      <xdr:colOff>108001</xdr:colOff>
      <xdr:row>28</xdr:row>
      <xdr:rowOff>1499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D71FC23B-20BF-400C-B0BB-D2ADBAB3EB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58575" y="2095500"/>
              <a:ext cx="4680001" cy="3239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29</xdr:row>
      <xdr:rowOff>0</xdr:rowOff>
    </xdr:from>
    <xdr:to>
      <xdr:col>17</xdr:col>
      <xdr:colOff>108001</xdr:colOff>
      <xdr:row>46</xdr:row>
      <xdr:rowOff>1499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4C73230-BFD0-45D5-919F-18BBE3B26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173182</xdr:colOff>
      <xdr:row>20</xdr:row>
      <xdr:rowOff>37110</xdr:rowOff>
    </xdr:from>
    <xdr:to>
      <xdr:col>5</xdr:col>
      <xdr:colOff>643829</xdr:colOff>
      <xdr:row>21</xdr:row>
      <xdr:rowOff>99533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73CB65A8-0543-4AAA-9EBA-D0AB612A3907}"/>
            </a:ext>
          </a:extLst>
        </xdr:cNvPr>
        <xdr:cNvSpPr/>
      </xdr:nvSpPr>
      <xdr:spPr>
        <a:xfrm>
          <a:off x="7050974" y="3748149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9170439F-9117-4260-A529-0140508DE468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383474</xdr:colOff>
      <xdr:row>2</xdr:row>
      <xdr:rowOff>38349</xdr:rowOff>
    </xdr:from>
    <xdr:to>
      <xdr:col>1</xdr:col>
      <xdr:colOff>1441385</xdr:colOff>
      <xdr:row>7</xdr:row>
      <xdr:rowOff>171946</xdr:rowOff>
    </xdr:to>
    <xdr:pic>
      <xdr:nvPicPr>
        <xdr:cNvPr id="4" name="Imagen 3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D20EE5C6-1A3E-4A4C-8C76-06ECA77C2E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6091" t="34793" r="41064" b="24462"/>
        <a:stretch/>
      </xdr:blipFill>
      <xdr:spPr>
        <a:xfrm>
          <a:off x="1175162" y="409453"/>
          <a:ext cx="1057911" cy="1061357"/>
        </a:xfrm>
        <a:prstGeom prst="rect">
          <a:avLst/>
        </a:prstGeom>
      </xdr:spPr>
    </xdr:pic>
    <xdr:clientData/>
  </xdr:twoCellAnchor>
  <xdr:twoCellAnchor editAs="oneCell">
    <xdr:from>
      <xdr:col>2</xdr:col>
      <xdr:colOff>183078</xdr:colOff>
      <xdr:row>2</xdr:row>
      <xdr:rowOff>24741</xdr:rowOff>
    </xdr:from>
    <xdr:to>
      <xdr:col>2</xdr:col>
      <xdr:colOff>1360713</xdr:colOff>
      <xdr:row>7</xdr:row>
      <xdr:rowOff>157787</xdr:rowOff>
    </xdr:to>
    <xdr:pic>
      <xdr:nvPicPr>
        <xdr:cNvPr id="5" name="Imagen 4" descr="Imagen que contiene coche, tabla, hombre, moto&#10;&#10;Descripción generada automáticamente">
          <a:extLst>
            <a:ext uri="{FF2B5EF4-FFF2-40B4-BE49-F238E27FC236}">
              <a16:creationId xmlns:a16="http://schemas.microsoft.com/office/drawing/2014/main" id="{1B83BDBF-509E-473E-A1E9-B18D324AF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6292" y="395845"/>
          <a:ext cx="1177635" cy="1060806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17</xdr:col>
      <xdr:colOff>108001</xdr:colOff>
      <xdr:row>28</xdr:row>
      <xdr:rowOff>1499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C460CF65-EBA6-4599-9CD4-CD7987FB34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58575" y="2095500"/>
              <a:ext cx="4680001" cy="3239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29</xdr:row>
      <xdr:rowOff>0</xdr:rowOff>
    </xdr:from>
    <xdr:to>
      <xdr:col>17</xdr:col>
      <xdr:colOff>108001</xdr:colOff>
      <xdr:row>46</xdr:row>
      <xdr:rowOff>1499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34E07B1-4EDD-414C-AEB4-C6BDFA7BD9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321623</xdr:colOff>
      <xdr:row>2</xdr:row>
      <xdr:rowOff>12370</xdr:rowOff>
    </xdr:from>
    <xdr:to>
      <xdr:col>1</xdr:col>
      <xdr:colOff>1282683</xdr:colOff>
      <xdr:row>7</xdr:row>
      <xdr:rowOff>173181</xdr:rowOff>
    </xdr:to>
    <xdr:pic>
      <xdr:nvPicPr>
        <xdr:cNvPr id="4" name="Imagen 3" descr="Interfaz de usuario gráfica, Gráfico, Aplicación&#10;&#10;Descripción generada automáticamente">
          <a:extLst>
            <a:ext uri="{FF2B5EF4-FFF2-40B4-BE49-F238E27FC236}">
              <a16:creationId xmlns:a16="http://schemas.microsoft.com/office/drawing/2014/main" id="{6409A7F9-2B66-4328-BB86-9F4E420C13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2147" t="22622" r="37566" b="16392"/>
        <a:stretch/>
      </xdr:blipFill>
      <xdr:spPr>
        <a:xfrm>
          <a:off x="1113311" y="383474"/>
          <a:ext cx="961060" cy="1088571"/>
        </a:xfrm>
        <a:prstGeom prst="rect">
          <a:avLst/>
        </a:prstGeom>
      </xdr:spPr>
    </xdr:pic>
    <xdr:clientData/>
  </xdr:twoCellAnchor>
  <xdr:twoCellAnchor editAs="oneCell">
    <xdr:from>
      <xdr:col>2</xdr:col>
      <xdr:colOff>74223</xdr:colOff>
      <xdr:row>3</xdr:row>
      <xdr:rowOff>12370</xdr:rowOff>
    </xdr:from>
    <xdr:to>
      <xdr:col>2</xdr:col>
      <xdr:colOff>1496787</xdr:colOff>
      <xdr:row>7</xdr:row>
      <xdr:rowOff>95871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A88AEE-DC36-4FD1-978C-139CDE647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7437" y="569026"/>
          <a:ext cx="1422564" cy="825709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11</xdr:row>
      <xdr:rowOff>0</xdr:rowOff>
    </xdr:from>
    <xdr:to>
      <xdr:col>17</xdr:col>
      <xdr:colOff>108001</xdr:colOff>
      <xdr:row>28</xdr:row>
      <xdr:rowOff>1499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EDCB4923-9E5E-4C28-A7D0-8E5A554205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58575" y="2095500"/>
              <a:ext cx="4680001" cy="3239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29</xdr:row>
      <xdr:rowOff>0</xdr:rowOff>
    </xdr:from>
    <xdr:to>
      <xdr:col>17</xdr:col>
      <xdr:colOff>108001</xdr:colOff>
      <xdr:row>46</xdr:row>
      <xdr:rowOff>1499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5130447-753E-49FB-B656-071CD4741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148442</xdr:colOff>
      <xdr:row>20</xdr:row>
      <xdr:rowOff>37111</xdr:rowOff>
    </xdr:from>
    <xdr:to>
      <xdr:col>5</xdr:col>
      <xdr:colOff>619089</xdr:colOff>
      <xdr:row>21</xdr:row>
      <xdr:rowOff>99534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15CE10A8-CB2F-4687-9DE0-071927F09E94}"/>
            </a:ext>
          </a:extLst>
        </xdr:cNvPr>
        <xdr:cNvSpPr/>
      </xdr:nvSpPr>
      <xdr:spPr>
        <a:xfrm>
          <a:off x="7026234" y="3748150"/>
          <a:ext cx="470647" cy="2479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8</xdr:col>
      <xdr:colOff>164769</xdr:colOff>
      <xdr:row>20</xdr:row>
      <xdr:rowOff>65808</xdr:rowOff>
    </xdr:from>
    <xdr:to>
      <xdr:col>8</xdr:col>
      <xdr:colOff>635416</xdr:colOff>
      <xdr:row>21</xdr:row>
      <xdr:rowOff>128231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3E91931B-CB3E-4879-9976-F4C50D3E5451}"/>
            </a:ext>
          </a:extLst>
        </xdr:cNvPr>
        <xdr:cNvSpPr/>
      </xdr:nvSpPr>
      <xdr:spPr>
        <a:xfrm>
          <a:off x="9337344" y="3875808"/>
          <a:ext cx="470647" cy="25292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doi.org/10.17632/nj82bhvvtd.2" TargetMode="External"/><Relationship Id="rId1" Type="http://schemas.openxmlformats.org/officeDocument/2006/relationships/hyperlink" Target="https://drive.google.com/open?id=0Bz3sfV4ZQ06NMXRJbFhEb08zVVk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B8BBE-04DF-483F-94B3-8E53B4F6ADAB}">
  <sheetPr>
    <tabColor theme="0" tint="-0.499984740745262"/>
  </sheetPr>
  <dimension ref="A1"/>
  <sheetViews>
    <sheetView zoomScale="85" zoomScaleNormal="85" workbookViewId="0">
      <selection activeCell="L32" sqref="L3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04D9D-C909-42FF-AA69-524D5FFC49AD}">
  <dimension ref="A1:K65"/>
  <sheetViews>
    <sheetView zoomScale="77" zoomScaleNormal="40" workbookViewId="0">
      <selection activeCell="C23" sqref="C23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0" x14ac:dyDescent="0.25">
      <c r="A1" s="199" t="s">
        <v>74</v>
      </c>
      <c r="B1" s="200"/>
      <c r="C1" s="201"/>
    </row>
    <row r="2" spans="1:10" x14ac:dyDescent="0.25">
      <c r="A2" s="194" t="s">
        <v>23</v>
      </c>
      <c r="B2" s="13" t="s">
        <v>29</v>
      </c>
      <c r="C2" s="30" t="s">
        <v>25</v>
      </c>
    </row>
    <row r="3" spans="1:10" x14ac:dyDescent="0.25">
      <c r="A3" s="194"/>
      <c r="B3" s="195"/>
      <c r="C3" s="195"/>
    </row>
    <row r="4" spans="1:10" x14ac:dyDescent="0.25">
      <c r="A4" s="194"/>
      <c r="B4" s="195"/>
      <c r="C4" s="195"/>
    </row>
    <row r="5" spans="1:10" x14ac:dyDescent="0.25">
      <c r="A5" s="194"/>
      <c r="B5" s="195"/>
      <c r="C5" s="195"/>
    </row>
    <row r="6" spans="1:10" x14ac:dyDescent="0.25">
      <c r="A6" s="194"/>
      <c r="B6" s="195"/>
      <c r="C6" s="195"/>
    </row>
    <row r="7" spans="1:10" x14ac:dyDescent="0.25">
      <c r="A7" s="194"/>
      <c r="B7" s="195"/>
      <c r="C7" s="195"/>
    </row>
    <row r="8" spans="1:10" x14ac:dyDescent="0.25">
      <c r="A8" s="194"/>
      <c r="B8" s="195"/>
      <c r="C8" s="195"/>
    </row>
    <row r="9" spans="1:10" ht="15" customHeight="1" x14ac:dyDescent="0.25">
      <c r="A9" s="194"/>
      <c r="B9" s="192" t="s">
        <v>26</v>
      </c>
      <c r="C9" s="192" t="s">
        <v>26</v>
      </c>
    </row>
    <row r="10" spans="1:10" x14ac:dyDescent="0.25">
      <c r="A10" s="194"/>
      <c r="B10" s="192"/>
      <c r="C10" s="192"/>
    </row>
    <row r="11" spans="1:10" x14ac:dyDescent="0.25">
      <c r="A11" s="194"/>
      <c r="B11" s="192"/>
      <c r="C11" s="192"/>
    </row>
    <row r="12" spans="1:10" x14ac:dyDescent="0.25">
      <c r="A12" s="60" t="s">
        <v>0</v>
      </c>
      <c r="B12" s="114">
        <v>192.11</v>
      </c>
      <c r="C12" s="114">
        <f t="shared" ref="C12:C18" si="0">SUM(B12:B12)</f>
        <v>192.11</v>
      </c>
      <c r="D12" s="18"/>
      <c r="E12" s="22" t="s">
        <v>31</v>
      </c>
      <c r="F12" s="14" t="s">
        <v>54</v>
      </c>
      <c r="G12" s="14" t="s">
        <v>55</v>
      </c>
      <c r="H12" s="23" t="s">
        <v>38</v>
      </c>
      <c r="I12" s="23" t="s">
        <v>37</v>
      </c>
      <c r="J12" s="23" t="s">
        <v>40</v>
      </c>
    </row>
    <row r="13" spans="1:10" x14ac:dyDescent="0.25">
      <c r="A13" s="57" t="s">
        <v>1</v>
      </c>
      <c r="B13" s="115">
        <v>0</v>
      </c>
      <c r="C13" s="115">
        <f t="shared" si="0"/>
        <v>0</v>
      </c>
      <c r="E13" s="25">
        <f>C24+C30+C36+C42+C48+C54+C60</f>
        <v>3.5078428955160952</v>
      </c>
      <c r="F13" s="25">
        <f>C25+C31+C37+C43+C49+C55+C61</f>
        <v>3.9348779015308564</v>
      </c>
      <c r="G13" s="25">
        <f>C26+C32+C38+C44+C50+C56+C62</f>
        <v>0</v>
      </c>
      <c r="H13" s="25">
        <f>C27+C33+C39+C45+C51+C57+C63</f>
        <v>7.330082936693505</v>
      </c>
      <c r="I13" s="25">
        <f>C28+C34+C40+C46+C52+C58+C64</f>
        <v>1.1806769268740938</v>
      </c>
      <c r="J13" s="25">
        <f>C29+C35+C41+C47+C53+C59+C65</f>
        <v>0</v>
      </c>
    </row>
    <row r="14" spans="1:10" x14ac:dyDescent="0.25">
      <c r="A14" s="58" t="s">
        <v>2</v>
      </c>
      <c r="B14" s="116">
        <v>0</v>
      </c>
      <c r="C14" s="116">
        <f t="shared" si="0"/>
        <v>0</v>
      </c>
    </row>
    <row r="15" spans="1:10" x14ac:dyDescent="0.25">
      <c r="A15" s="59" t="s">
        <v>3</v>
      </c>
      <c r="B15" s="117">
        <v>432.56</v>
      </c>
      <c r="C15" s="117">
        <f t="shared" si="0"/>
        <v>432.56</v>
      </c>
    </row>
    <row r="16" spans="1:10" x14ac:dyDescent="0.25">
      <c r="A16" s="63" t="s">
        <v>4</v>
      </c>
      <c r="B16" s="118">
        <v>0</v>
      </c>
      <c r="C16" s="118">
        <f t="shared" si="0"/>
        <v>0</v>
      </c>
    </row>
    <row r="17" spans="1:11" x14ac:dyDescent="0.25">
      <c r="A17" s="61" t="s">
        <v>5</v>
      </c>
      <c r="B17" s="119">
        <v>812.39</v>
      </c>
      <c r="C17" s="119">
        <f t="shared" si="0"/>
        <v>812.39</v>
      </c>
    </row>
    <row r="18" spans="1:11" x14ac:dyDescent="0.25">
      <c r="A18" s="120" t="s">
        <v>11</v>
      </c>
      <c r="B18" s="123">
        <v>208.55</v>
      </c>
      <c r="C18" s="123">
        <f t="shared" si="0"/>
        <v>208.55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47</v>
      </c>
      <c r="C20" s="30" t="s">
        <v>48</v>
      </c>
      <c r="D20" s="19" t="s">
        <v>49</v>
      </c>
    </row>
    <row r="21" spans="1:11" x14ac:dyDescent="0.25">
      <c r="A21" s="31"/>
      <c r="B21" s="9" t="s">
        <v>124</v>
      </c>
      <c r="C21" s="9" t="s">
        <v>119</v>
      </c>
      <c r="D21" s="9" t="s">
        <v>118</v>
      </c>
    </row>
    <row r="22" spans="1:11" x14ac:dyDescent="0.25">
      <c r="A22" s="31"/>
      <c r="B22" s="31"/>
      <c r="C22" s="31"/>
      <c r="D22" s="31"/>
      <c r="H22" t="s">
        <v>134</v>
      </c>
      <c r="J22" t="s">
        <v>132</v>
      </c>
    </row>
    <row r="23" spans="1:11" x14ac:dyDescent="0.25">
      <c r="A23" s="9" t="s">
        <v>23</v>
      </c>
      <c r="B23" s="9" t="s">
        <v>22</v>
      </c>
      <c r="C23" s="20" t="s">
        <v>135</v>
      </c>
      <c r="D23" t="s">
        <v>127</v>
      </c>
      <c r="E23" t="s">
        <v>128</v>
      </c>
      <c r="F23" t="s">
        <v>129</v>
      </c>
      <c r="G23" t="s">
        <v>130</v>
      </c>
      <c r="H23" s="170" t="s">
        <v>131</v>
      </c>
      <c r="I23" t="s">
        <v>133</v>
      </c>
      <c r="J23" s="170" t="s">
        <v>131</v>
      </c>
      <c r="K23" s="170"/>
    </row>
    <row r="24" spans="1:11" x14ac:dyDescent="0.25">
      <c r="A24" s="174" t="s">
        <v>0</v>
      </c>
      <c r="B24" s="14" t="s">
        <v>31</v>
      </c>
      <c r="C24" s="15">
        <f>C12*'Consumo eléctrico'!F2</f>
        <v>0.48014146046487877</v>
      </c>
    </row>
    <row r="25" spans="1:11" x14ac:dyDescent="0.25">
      <c r="A25" s="175"/>
      <c r="B25" s="14" t="s">
        <v>54</v>
      </c>
      <c r="C25" s="15">
        <f>'Consumo eléctrico'!O2*C12</f>
        <v>0.46019538098998486</v>
      </c>
      <c r="D25">
        <f>E25*C25</f>
        <v>2.2089378287519272</v>
      </c>
      <c r="E25">
        <v>4.8</v>
      </c>
      <c r="F25">
        <v>0.60199999999999998</v>
      </c>
      <c r="G25">
        <f>F25*D25</f>
        <v>1.3297805729086603</v>
      </c>
      <c r="H25">
        <f>G25/E25</f>
        <v>0.27703761935597088</v>
      </c>
      <c r="J25" t="e">
        <f>G25/I25</f>
        <v>#DIV/0!</v>
      </c>
    </row>
    <row r="26" spans="1:11" x14ac:dyDescent="0.25">
      <c r="A26" s="175"/>
      <c r="B26" s="14" t="s">
        <v>55</v>
      </c>
      <c r="C26" s="15">
        <v>0</v>
      </c>
      <c r="D26">
        <f>E26*C26</f>
        <v>0</v>
      </c>
      <c r="E26">
        <v>3.3</v>
      </c>
      <c r="G26">
        <f t="shared" ref="G26:G27" si="1">F26*D26</f>
        <v>0</v>
      </c>
      <c r="H26">
        <f t="shared" ref="H26:H27" si="2">G26/E26</f>
        <v>0</v>
      </c>
      <c r="J26" t="e">
        <f>G26/I26</f>
        <v>#DIV/0!</v>
      </c>
    </row>
    <row r="27" spans="1:11" x14ac:dyDescent="0.25">
      <c r="A27" s="175"/>
      <c r="B27" s="17" t="s">
        <v>38</v>
      </c>
      <c r="C27" s="16">
        <f>C12*'Consumo gas natural'!B2</f>
        <v>1.2269329771303892</v>
      </c>
      <c r="D27">
        <f>E27*C27</f>
        <v>0.61346648856519459</v>
      </c>
      <c r="E27">
        <v>0.5</v>
      </c>
      <c r="F27">
        <v>0.34100000000000003</v>
      </c>
      <c r="G27">
        <f t="shared" si="1"/>
        <v>0.20919207260073136</v>
      </c>
      <c r="H27">
        <f t="shared" si="2"/>
        <v>0.41838414520146272</v>
      </c>
      <c r="J27" t="e">
        <f>G27/I27</f>
        <v>#DIV/0!</v>
      </c>
    </row>
    <row r="28" spans="1:11" x14ac:dyDescent="0.25">
      <c r="A28" s="175"/>
      <c r="B28" s="17" t="s">
        <v>37</v>
      </c>
      <c r="C28" s="16">
        <f>C12*'Consumo gas natural'!D2</f>
        <v>0.31816041887234481</v>
      </c>
    </row>
    <row r="29" spans="1:11" x14ac:dyDescent="0.25">
      <c r="A29" s="176"/>
      <c r="B29" s="23" t="s">
        <v>40</v>
      </c>
      <c r="C29" s="16">
        <f>'Consumo gas natural'!F2*C12</f>
        <v>0</v>
      </c>
    </row>
    <row r="30" spans="1:11" x14ac:dyDescent="0.25">
      <c r="A30" s="177" t="s">
        <v>1</v>
      </c>
      <c r="B30" s="14" t="s">
        <v>31</v>
      </c>
      <c r="C30" s="15">
        <f>C13*'Consumo eléctrico'!F3</f>
        <v>0</v>
      </c>
    </row>
    <row r="31" spans="1:11" x14ac:dyDescent="0.25">
      <c r="A31" s="178"/>
      <c r="B31" s="14" t="s">
        <v>54</v>
      </c>
      <c r="C31" s="15">
        <f>C13*'Consumo eléctrico'!O3</f>
        <v>0</v>
      </c>
    </row>
    <row r="32" spans="1:11" x14ac:dyDescent="0.25">
      <c r="A32" s="178"/>
      <c r="B32" s="14" t="s">
        <v>55</v>
      </c>
      <c r="C32" s="15">
        <v>0</v>
      </c>
    </row>
    <row r="33" spans="1:3" x14ac:dyDescent="0.25">
      <c r="A33" s="178"/>
      <c r="B33" s="17" t="s">
        <v>38</v>
      </c>
      <c r="C33" s="16">
        <f>'Edificio chalet'!C13*'Consumo gas natural'!B3</f>
        <v>0</v>
      </c>
    </row>
    <row r="34" spans="1:3" x14ac:dyDescent="0.25">
      <c r="A34" s="178"/>
      <c r="B34" s="17" t="s">
        <v>37</v>
      </c>
      <c r="C34" s="16">
        <f>C13*'Consumo gas natural'!D3</f>
        <v>0</v>
      </c>
    </row>
    <row r="35" spans="1:3" x14ac:dyDescent="0.25">
      <c r="A35" s="179"/>
      <c r="B35" s="23" t="s">
        <v>40</v>
      </c>
      <c r="C35" s="16">
        <f>C13*'Consumo gas natural'!F3</f>
        <v>0</v>
      </c>
    </row>
    <row r="36" spans="1:3" x14ac:dyDescent="0.25">
      <c r="A36" s="180" t="s">
        <v>2</v>
      </c>
      <c r="B36" s="14" t="s">
        <v>31</v>
      </c>
      <c r="C36" s="15">
        <f>C14*'Consumo eléctrico'!F4</f>
        <v>0</v>
      </c>
    </row>
    <row r="37" spans="1:3" x14ac:dyDescent="0.25">
      <c r="A37" s="181"/>
      <c r="B37" s="14" t="s">
        <v>54</v>
      </c>
      <c r="C37" s="15">
        <f>C14*'Consumo eléctrico'!O4</f>
        <v>0</v>
      </c>
    </row>
    <row r="38" spans="1:3" x14ac:dyDescent="0.25">
      <c r="A38" s="181"/>
      <c r="B38" s="14" t="s">
        <v>55</v>
      </c>
      <c r="C38" s="15">
        <v>0</v>
      </c>
    </row>
    <row r="39" spans="1:3" x14ac:dyDescent="0.25">
      <c r="A39" s="181"/>
      <c r="B39" s="17" t="s">
        <v>38</v>
      </c>
      <c r="C39" s="16">
        <f>C14*'Consumo gas natural'!B4</f>
        <v>0</v>
      </c>
    </row>
    <row r="40" spans="1:3" x14ac:dyDescent="0.25">
      <c r="A40" s="181"/>
      <c r="B40" s="17" t="s">
        <v>37</v>
      </c>
      <c r="C40" s="16">
        <f>C14*'Consumo gas natural'!D4</f>
        <v>0</v>
      </c>
    </row>
    <row r="41" spans="1:3" x14ac:dyDescent="0.25">
      <c r="A41" s="182"/>
      <c r="B41" s="23" t="s">
        <v>40</v>
      </c>
      <c r="C41" s="16">
        <f>C14*'Consumo gas natural'!F4</f>
        <v>0</v>
      </c>
    </row>
    <row r="42" spans="1:3" x14ac:dyDescent="0.25">
      <c r="A42" s="183" t="s">
        <v>32</v>
      </c>
      <c r="B42" s="14" t="s">
        <v>31</v>
      </c>
      <c r="C42" s="15">
        <f>C15*'Consumo eléctrico'!F5</f>
        <v>0.60569814072445727</v>
      </c>
    </row>
    <row r="43" spans="1:3" x14ac:dyDescent="0.25">
      <c r="A43" s="184"/>
      <c r="B43" s="14" t="s">
        <v>54</v>
      </c>
      <c r="C43" s="15">
        <f>C15*'Consumo eléctrico'!O5</f>
        <v>0.48867148430055979</v>
      </c>
    </row>
    <row r="44" spans="1:3" x14ac:dyDescent="0.25">
      <c r="A44" s="184"/>
      <c r="B44" s="14" t="s">
        <v>55</v>
      </c>
      <c r="C44" s="15">
        <v>0</v>
      </c>
    </row>
    <row r="45" spans="1:3" x14ac:dyDescent="0.25">
      <c r="A45" s="184"/>
      <c r="B45" s="17" t="s">
        <v>38</v>
      </c>
      <c r="C45" s="16">
        <f>C15*'Consumo gas natural'!B5</f>
        <v>0.42496238547487325</v>
      </c>
    </row>
    <row r="46" spans="1:3" x14ac:dyDescent="0.25">
      <c r="A46" s="184"/>
      <c r="B46" s="17" t="s">
        <v>37</v>
      </c>
      <c r="C46" s="16">
        <f>C15*'Consumo gas natural'!D5</f>
        <v>1.7425882481407969E-2</v>
      </c>
    </row>
    <row r="47" spans="1:3" x14ac:dyDescent="0.25">
      <c r="A47" s="185"/>
      <c r="B47" s="23" t="s">
        <v>40</v>
      </c>
      <c r="C47" s="16">
        <f>C15*'Consumo gas natural'!F5</f>
        <v>0</v>
      </c>
    </row>
    <row r="48" spans="1:3" x14ac:dyDescent="0.25">
      <c r="A48" s="186" t="s">
        <v>4</v>
      </c>
      <c r="B48" s="14" t="s">
        <v>31</v>
      </c>
      <c r="C48" s="15">
        <f>C16*'Consumo eléctrico'!F6</f>
        <v>0</v>
      </c>
    </row>
    <row r="49" spans="1:10" x14ac:dyDescent="0.25">
      <c r="A49" s="187"/>
      <c r="B49" s="14" t="s">
        <v>54</v>
      </c>
      <c r="C49" s="15">
        <f>'Consumo eléctrico'!O6*C16</f>
        <v>0</v>
      </c>
    </row>
    <row r="50" spans="1:10" x14ac:dyDescent="0.25">
      <c r="A50" s="187"/>
      <c r="B50" s="14" t="s">
        <v>55</v>
      </c>
      <c r="C50" s="15">
        <v>0</v>
      </c>
    </row>
    <row r="51" spans="1:10" x14ac:dyDescent="0.25">
      <c r="A51" s="187"/>
      <c r="B51" s="17" t="s">
        <v>38</v>
      </c>
      <c r="C51" s="16">
        <f>C16*'Consumo gas natural'!B6</f>
        <v>0</v>
      </c>
    </row>
    <row r="52" spans="1:10" x14ac:dyDescent="0.25">
      <c r="A52" s="187"/>
      <c r="B52" s="17" t="s">
        <v>37</v>
      </c>
      <c r="C52" s="16">
        <f>C16*'Consumo gas natural'!D6</f>
        <v>0</v>
      </c>
    </row>
    <row r="53" spans="1:10" x14ac:dyDescent="0.25">
      <c r="A53" s="188"/>
      <c r="B53" s="23" t="s">
        <v>40</v>
      </c>
      <c r="C53" s="16">
        <f>C16*'Consumo gas natural'!F6</f>
        <v>0</v>
      </c>
    </row>
    <row r="54" spans="1:10" x14ac:dyDescent="0.25">
      <c r="A54" s="189" t="s">
        <v>5</v>
      </c>
      <c r="B54" s="14" t="s">
        <v>31</v>
      </c>
      <c r="C54" s="15">
        <f>C17*'Consumo eléctrico'!F7</f>
        <v>2.0397469094793199</v>
      </c>
    </row>
    <row r="55" spans="1:10" x14ac:dyDescent="0.25">
      <c r="A55" s="190"/>
      <c r="B55" s="14" t="s">
        <v>54</v>
      </c>
      <c r="C55" s="15">
        <f>'Consumo eléctrico'!O7*'Edificio chalet'!C17</f>
        <v>2.522462506788977</v>
      </c>
      <c r="D55">
        <f>E55*C55</f>
        <v>12.107820032587089</v>
      </c>
      <c r="E55">
        <v>4.8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0"/>
      <c r="B56" s="14" t="s">
        <v>55</v>
      </c>
      <c r="C56" s="15">
        <v>0</v>
      </c>
      <c r="D56">
        <f>E56*C56</f>
        <v>0</v>
      </c>
      <c r="E56">
        <v>3.7</v>
      </c>
      <c r="G56">
        <f t="shared" ref="G56:G57" si="3">F56*D56</f>
        <v>0</v>
      </c>
      <c r="H56">
        <f t="shared" ref="H56:H57" si="4">G56/E56</f>
        <v>0</v>
      </c>
      <c r="J56" t="e">
        <f>G56/I56</f>
        <v>#DIV/0!</v>
      </c>
    </row>
    <row r="57" spans="1:10" x14ac:dyDescent="0.25">
      <c r="A57" s="190"/>
      <c r="B57" s="17" t="s">
        <v>38</v>
      </c>
      <c r="C57" s="16">
        <f>C17*'Consumo gas natural'!B7</f>
        <v>4.4893659588901249</v>
      </c>
      <c r="D57">
        <f>E57*C57</f>
        <v>2.2446829794450625</v>
      </c>
      <c r="E57">
        <v>0.5</v>
      </c>
      <c r="G57">
        <f t="shared" si="3"/>
        <v>0</v>
      </c>
      <c r="H57">
        <f t="shared" si="4"/>
        <v>0</v>
      </c>
      <c r="J57" t="e">
        <f>G57/I57</f>
        <v>#DIV/0!</v>
      </c>
    </row>
    <row r="58" spans="1:10" x14ac:dyDescent="0.25">
      <c r="A58" s="190"/>
      <c r="B58" s="17" t="s">
        <v>37</v>
      </c>
      <c r="C58" s="16">
        <f>'Consumo gas natural'!D7*'Edificio chalet'!C17</f>
        <v>0.81393597850877797</v>
      </c>
    </row>
    <row r="59" spans="1:10" x14ac:dyDescent="0.25">
      <c r="A59" s="191"/>
      <c r="B59" s="23" t="s">
        <v>40</v>
      </c>
      <c r="C59" s="16">
        <f>C17*'Consumo gas natural'!F7</f>
        <v>0</v>
      </c>
    </row>
    <row r="60" spans="1:10" x14ac:dyDescent="0.25">
      <c r="A60" s="171" t="s">
        <v>11</v>
      </c>
      <c r="B60" s="14" t="s">
        <v>31</v>
      </c>
      <c r="C60" s="15">
        <f>C18*'Consumo eléctrico'!F8</f>
        <v>0.38225638484743923</v>
      </c>
    </row>
    <row r="61" spans="1:10" x14ac:dyDescent="0.25">
      <c r="A61" s="172"/>
      <c r="B61" s="14" t="s">
        <v>54</v>
      </c>
      <c r="C61" s="15">
        <f>C18*'Consumo eléctrico'!O8</f>
        <v>0.4635485294513344</v>
      </c>
    </row>
    <row r="62" spans="1:10" x14ac:dyDescent="0.25">
      <c r="A62" s="172"/>
      <c r="B62" s="14" t="s">
        <v>55</v>
      </c>
      <c r="C62" s="15">
        <v>0</v>
      </c>
    </row>
    <row r="63" spans="1:10" x14ac:dyDescent="0.25">
      <c r="A63" s="172"/>
      <c r="B63" s="17" t="s">
        <v>38</v>
      </c>
      <c r="C63" s="16">
        <f>'Consumo gas natural'!B8*'Edificio chalet'!C18</f>
        <v>1.1888216151981184</v>
      </c>
    </row>
    <row r="64" spans="1:10" x14ac:dyDescent="0.25">
      <c r="A64" s="172"/>
      <c r="B64" s="17" t="s">
        <v>37</v>
      </c>
      <c r="C64" s="16">
        <f>C18*'Consumo gas natural'!D8</f>
        <v>3.115464701156314E-2</v>
      </c>
    </row>
    <row r="65" spans="1:3" x14ac:dyDescent="0.25">
      <c r="A65" s="173"/>
      <c r="B65" s="23" t="s">
        <v>40</v>
      </c>
      <c r="C65" s="16">
        <f>C18*'Consumo gas natural'!F8</f>
        <v>0</v>
      </c>
    </row>
  </sheetData>
  <mergeCells count="13">
    <mergeCell ref="A1:C1"/>
    <mergeCell ref="A2:A11"/>
    <mergeCell ref="B3:B8"/>
    <mergeCell ref="C3:C8"/>
    <mergeCell ref="B9:B11"/>
    <mergeCell ref="C9:C11"/>
    <mergeCell ref="A60:A65"/>
    <mergeCell ref="A24:A29"/>
    <mergeCell ref="A30:A35"/>
    <mergeCell ref="A36:A41"/>
    <mergeCell ref="A42:A47"/>
    <mergeCell ref="A48:A53"/>
    <mergeCell ref="A54:A59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65A6-0D3F-4C3C-9666-5F65A106E8EC}">
  <dimension ref="A1:K65"/>
  <sheetViews>
    <sheetView zoomScale="77" zoomScaleNormal="40" workbookViewId="0">
      <selection activeCell="C23" sqref="C23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0" x14ac:dyDescent="0.25">
      <c r="A1" s="199" t="s">
        <v>112</v>
      </c>
      <c r="B1" s="200"/>
      <c r="C1" s="201"/>
    </row>
    <row r="2" spans="1:10" x14ac:dyDescent="0.25">
      <c r="A2" s="194" t="s">
        <v>23</v>
      </c>
      <c r="B2" s="13" t="s">
        <v>29</v>
      </c>
      <c r="C2" s="30" t="s">
        <v>25</v>
      </c>
    </row>
    <row r="3" spans="1:10" x14ac:dyDescent="0.25">
      <c r="A3" s="194"/>
      <c r="B3" s="195"/>
      <c r="C3" s="195"/>
    </row>
    <row r="4" spans="1:10" x14ac:dyDescent="0.25">
      <c r="A4" s="194"/>
      <c r="B4" s="195"/>
      <c r="C4" s="195"/>
    </row>
    <row r="5" spans="1:10" x14ac:dyDescent="0.25">
      <c r="A5" s="194"/>
      <c r="B5" s="195"/>
      <c r="C5" s="195"/>
    </row>
    <row r="6" spans="1:10" x14ac:dyDescent="0.25">
      <c r="A6" s="194"/>
      <c r="B6" s="195"/>
      <c r="C6" s="195"/>
    </row>
    <row r="7" spans="1:10" x14ac:dyDescent="0.25">
      <c r="A7" s="194"/>
      <c r="B7" s="195"/>
      <c r="C7" s="195"/>
    </row>
    <row r="8" spans="1:10" x14ac:dyDescent="0.25">
      <c r="A8" s="194"/>
      <c r="B8" s="195"/>
      <c r="C8" s="195"/>
    </row>
    <row r="9" spans="1:10" ht="15" customHeight="1" x14ac:dyDescent="0.25">
      <c r="A9" s="194"/>
      <c r="B9" s="192" t="s">
        <v>26</v>
      </c>
      <c r="C9" s="192" t="s">
        <v>26</v>
      </c>
    </row>
    <row r="10" spans="1:10" x14ac:dyDescent="0.25">
      <c r="A10" s="194"/>
      <c r="B10" s="192"/>
      <c r="C10" s="192"/>
    </row>
    <row r="11" spans="1:10" x14ac:dyDescent="0.25">
      <c r="A11" s="194"/>
      <c r="B11" s="192"/>
      <c r="C11" s="192"/>
    </row>
    <row r="12" spans="1:10" x14ac:dyDescent="0.25">
      <c r="A12" s="60" t="s">
        <v>0</v>
      </c>
      <c r="B12" s="114">
        <v>0</v>
      </c>
      <c r="C12" s="114">
        <f t="shared" ref="C12:C18" si="0">SUM(B12:B12)</f>
        <v>0</v>
      </c>
      <c r="D12" s="18"/>
      <c r="E12" s="22" t="s">
        <v>31</v>
      </c>
      <c r="F12" s="14" t="s">
        <v>54</v>
      </c>
      <c r="G12" s="14" t="s">
        <v>55</v>
      </c>
      <c r="H12" s="23" t="s">
        <v>38</v>
      </c>
      <c r="I12" s="23" t="s">
        <v>37</v>
      </c>
      <c r="J12" s="23" t="s">
        <v>40</v>
      </c>
    </row>
    <row r="13" spans="1:10" x14ac:dyDescent="0.25">
      <c r="A13" s="57" t="s">
        <v>1</v>
      </c>
      <c r="B13" s="115">
        <v>0</v>
      </c>
      <c r="C13" s="115">
        <f t="shared" si="0"/>
        <v>0</v>
      </c>
      <c r="E13" s="25">
        <f>C24+C30+C36+C42+C48+C54+C60</f>
        <v>0.12921025559045876</v>
      </c>
      <c r="F13" s="25">
        <f>C25+C31+C37+C43+C49+C55+C61</f>
        <v>1.3708338433735043E-2</v>
      </c>
      <c r="G13" s="25">
        <f>C26+C32+C38+C44+C50+C56+C62</f>
        <v>7.7680584457831908E-2</v>
      </c>
      <c r="H13" s="25">
        <f>C27+C33+C39+C45+C51+C57+C63</f>
        <v>0</v>
      </c>
      <c r="I13" s="25">
        <f>C28+C34+C40+C46+C52+C58+C64</f>
        <v>2.7085736586945248E-2</v>
      </c>
      <c r="J13" s="25">
        <f>C29+C35+C41+C47+C53+C59+C65</f>
        <v>0</v>
      </c>
    </row>
    <row r="14" spans="1:10" x14ac:dyDescent="0.25">
      <c r="A14" s="58" t="s">
        <v>2</v>
      </c>
      <c r="B14" s="116">
        <v>0</v>
      </c>
      <c r="C14" s="116">
        <f t="shared" si="0"/>
        <v>0</v>
      </c>
    </row>
    <row r="15" spans="1:10" x14ac:dyDescent="0.25">
      <c r="A15" s="59" t="s">
        <v>3</v>
      </c>
      <c r="B15" s="117">
        <v>0</v>
      </c>
      <c r="C15" s="117">
        <f t="shared" si="0"/>
        <v>0</v>
      </c>
    </row>
    <row r="16" spans="1:10" x14ac:dyDescent="0.25">
      <c r="A16" s="63" t="s">
        <v>4</v>
      </c>
      <c r="B16" s="118">
        <v>57.01</v>
      </c>
      <c r="C16" s="118">
        <f t="shared" si="0"/>
        <v>57.01</v>
      </c>
    </row>
    <row r="17" spans="1:11" x14ac:dyDescent="0.25">
      <c r="A17" s="61" t="s">
        <v>5</v>
      </c>
      <c r="B17" s="119">
        <v>0</v>
      </c>
      <c r="C17" s="119">
        <f t="shared" si="0"/>
        <v>0</v>
      </c>
    </row>
    <row r="18" spans="1:11" x14ac:dyDescent="0.25">
      <c r="A18" s="120" t="s">
        <v>11</v>
      </c>
      <c r="B18" s="123">
        <v>0</v>
      </c>
      <c r="C18" s="123">
        <f t="shared" si="0"/>
        <v>0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47</v>
      </c>
      <c r="C20" s="30" t="s">
        <v>48</v>
      </c>
      <c r="D20" s="19" t="s">
        <v>49</v>
      </c>
    </row>
    <row r="21" spans="1:11" x14ac:dyDescent="0.25">
      <c r="A21" s="31"/>
      <c r="B21" s="9" t="s">
        <v>115</v>
      </c>
      <c r="C21" s="9" t="s">
        <v>125</v>
      </c>
      <c r="D21" s="9" t="s">
        <v>118</v>
      </c>
    </row>
    <row r="22" spans="1:11" x14ac:dyDescent="0.25">
      <c r="A22" s="31"/>
      <c r="B22" s="31"/>
      <c r="C22" s="31"/>
      <c r="D22" s="31"/>
      <c r="H22" t="s">
        <v>134</v>
      </c>
      <c r="J22" t="s">
        <v>132</v>
      </c>
    </row>
    <row r="23" spans="1:11" x14ac:dyDescent="0.25">
      <c r="A23" s="9" t="s">
        <v>23</v>
      </c>
      <c r="B23" s="9" t="s">
        <v>22</v>
      </c>
      <c r="C23" s="20" t="s">
        <v>135</v>
      </c>
      <c r="D23" t="s">
        <v>127</v>
      </c>
      <c r="E23" t="s">
        <v>128</v>
      </c>
      <c r="F23" t="s">
        <v>129</v>
      </c>
      <c r="G23" t="s">
        <v>130</v>
      </c>
      <c r="H23" s="170" t="s">
        <v>131</v>
      </c>
      <c r="I23" t="s">
        <v>133</v>
      </c>
      <c r="J23" s="170" t="s">
        <v>131</v>
      </c>
      <c r="K23" s="170"/>
    </row>
    <row r="24" spans="1:11" x14ac:dyDescent="0.25">
      <c r="A24" s="174" t="s">
        <v>0</v>
      </c>
      <c r="B24" s="14" t="s">
        <v>31</v>
      </c>
      <c r="C24" s="15">
        <f>C12*'Consumo eléctrico'!F2</f>
        <v>0</v>
      </c>
    </row>
    <row r="25" spans="1:11" x14ac:dyDescent="0.25">
      <c r="A25" s="175"/>
      <c r="B25" s="14" t="s">
        <v>54</v>
      </c>
      <c r="C25" s="15">
        <f>'Consumo eléctrico'!O2*C12</f>
        <v>0</v>
      </c>
      <c r="D25">
        <f>E25*C25</f>
        <v>0</v>
      </c>
      <c r="E25">
        <v>5.35</v>
      </c>
      <c r="G25">
        <f>F25*D25</f>
        <v>0</v>
      </c>
      <c r="H25">
        <f>G25/E25</f>
        <v>0</v>
      </c>
      <c r="J25" t="e">
        <f>G25/I25</f>
        <v>#DIV/0!</v>
      </c>
    </row>
    <row r="26" spans="1:11" x14ac:dyDescent="0.25">
      <c r="A26" s="175"/>
      <c r="B26" s="14" t="s">
        <v>55</v>
      </c>
      <c r="C26" s="15">
        <v>0</v>
      </c>
      <c r="D26">
        <f>E26*C26</f>
        <v>0</v>
      </c>
      <c r="E26">
        <v>3.7</v>
      </c>
      <c r="G26">
        <f t="shared" ref="G26" si="1">F26*D26</f>
        <v>0</v>
      </c>
      <c r="H26">
        <f t="shared" ref="H26" si="2">G26/E26</f>
        <v>0</v>
      </c>
      <c r="J26" t="e">
        <f>G26/I26</f>
        <v>#DIV/0!</v>
      </c>
    </row>
    <row r="27" spans="1:11" x14ac:dyDescent="0.25">
      <c r="A27" s="175"/>
      <c r="B27" s="17" t="s">
        <v>38</v>
      </c>
      <c r="C27" s="16">
        <f>C12*'Consumo gas natural'!B2</f>
        <v>0</v>
      </c>
      <c r="J27" t="e">
        <f>G27/I27</f>
        <v>#DIV/0!</v>
      </c>
    </row>
    <row r="28" spans="1:11" x14ac:dyDescent="0.25">
      <c r="A28" s="175"/>
      <c r="B28" s="17" t="s">
        <v>37</v>
      </c>
      <c r="C28" s="16">
        <f>C12*'Consumo gas natural'!D2</f>
        <v>0</v>
      </c>
    </row>
    <row r="29" spans="1:11" x14ac:dyDescent="0.25">
      <c r="A29" s="176"/>
      <c r="B29" s="23" t="s">
        <v>40</v>
      </c>
      <c r="C29" s="16">
        <f>'Consumo gas natural'!F2*C12</f>
        <v>0</v>
      </c>
    </row>
    <row r="30" spans="1:11" x14ac:dyDescent="0.25">
      <c r="A30" s="177" t="s">
        <v>1</v>
      </c>
      <c r="B30" s="14" t="s">
        <v>31</v>
      </c>
      <c r="C30" s="15">
        <f>C13*'Consumo eléctrico'!F3</f>
        <v>0</v>
      </c>
    </row>
    <row r="31" spans="1:11" x14ac:dyDescent="0.25">
      <c r="A31" s="178"/>
      <c r="B31" s="14" t="s">
        <v>54</v>
      </c>
      <c r="C31" s="15">
        <f>C13*'Consumo eléctrico'!O3</f>
        <v>0</v>
      </c>
    </row>
    <row r="32" spans="1:11" x14ac:dyDescent="0.25">
      <c r="A32" s="178"/>
      <c r="B32" s="14" t="s">
        <v>55</v>
      </c>
      <c r="C32" s="15">
        <v>0</v>
      </c>
    </row>
    <row r="33" spans="1:3" x14ac:dyDescent="0.25">
      <c r="A33" s="178"/>
      <c r="B33" s="17" t="s">
        <v>38</v>
      </c>
      <c r="C33" s="16">
        <f>Bufet!C13*'Consumo gas natural'!B3</f>
        <v>0</v>
      </c>
    </row>
    <row r="34" spans="1:3" x14ac:dyDescent="0.25">
      <c r="A34" s="178"/>
      <c r="B34" s="17" t="s">
        <v>37</v>
      </c>
      <c r="C34" s="16">
        <f>C13*'Consumo gas natural'!D3</f>
        <v>0</v>
      </c>
    </row>
    <row r="35" spans="1:3" x14ac:dyDescent="0.25">
      <c r="A35" s="179"/>
      <c r="B35" s="23" t="s">
        <v>40</v>
      </c>
      <c r="C35" s="16">
        <f>C13*'Consumo gas natural'!F3</f>
        <v>0</v>
      </c>
    </row>
    <row r="36" spans="1:3" x14ac:dyDescent="0.25">
      <c r="A36" s="180" t="s">
        <v>2</v>
      </c>
      <c r="B36" s="14" t="s">
        <v>31</v>
      </c>
      <c r="C36" s="15">
        <f>C14*'Consumo eléctrico'!F4</f>
        <v>0</v>
      </c>
    </row>
    <row r="37" spans="1:3" x14ac:dyDescent="0.25">
      <c r="A37" s="181"/>
      <c r="B37" s="14" t="s">
        <v>54</v>
      </c>
      <c r="C37" s="15">
        <f>C14*'Consumo eléctrico'!O4</f>
        <v>0</v>
      </c>
    </row>
    <row r="38" spans="1:3" x14ac:dyDescent="0.25">
      <c r="A38" s="181"/>
      <c r="B38" s="14" t="s">
        <v>55</v>
      </c>
      <c r="C38" s="15">
        <v>0</v>
      </c>
    </row>
    <row r="39" spans="1:3" x14ac:dyDescent="0.25">
      <c r="A39" s="181"/>
      <c r="B39" s="17" t="s">
        <v>38</v>
      </c>
      <c r="C39" s="16">
        <f>C14*'Consumo gas natural'!B4</f>
        <v>0</v>
      </c>
    </row>
    <row r="40" spans="1:3" x14ac:dyDescent="0.25">
      <c r="A40" s="181"/>
      <c r="B40" s="17" t="s">
        <v>37</v>
      </c>
      <c r="C40" s="16">
        <f>C14*'Consumo gas natural'!D4</f>
        <v>0</v>
      </c>
    </row>
    <row r="41" spans="1:3" x14ac:dyDescent="0.25">
      <c r="A41" s="182"/>
      <c r="B41" s="23" t="s">
        <v>40</v>
      </c>
      <c r="C41" s="16">
        <f>C14*'Consumo gas natural'!F4</f>
        <v>0</v>
      </c>
    </row>
    <row r="42" spans="1:3" x14ac:dyDescent="0.25">
      <c r="A42" s="183" t="s">
        <v>32</v>
      </c>
      <c r="B42" s="14" t="s">
        <v>31</v>
      </c>
      <c r="C42" s="15">
        <f>C15*'Consumo eléctrico'!F5</f>
        <v>0</v>
      </c>
    </row>
    <row r="43" spans="1:3" x14ac:dyDescent="0.25">
      <c r="A43" s="184"/>
      <c r="B43" s="14" t="s">
        <v>54</v>
      </c>
      <c r="C43" s="15">
        <f>C15*'Consumo eléctrico'!O5</f>
        <v>0</v>
      </c>
    </row>
    <row r="44" spans="1:3" x14ac:dyDescent="0.25">
      <c r="A44" s="184"/>
      <c r="B44" s="14" t="s">
        <v>55</v>
      </c>
      <c r="C44" s="15">
        <v>0</v>
      </c>
    </row>
    <row r="45" spans="1:3" x14ac:dyDescent="0.25">
      <c r="A45" s="184"/>
      <c r="B45" s="17" t="s">
        <v>38</v>
      </c>
      <c r="C45" s="16">
        <f>C15*'Consumo gas natural'!B5</f>
        <v>0</v>
      </c>
    </row>
    <row r="46" spans="1:3" x14ac:dyDescent="0.25">
      <c r="A46" s="184"/>
      <c r="B46" s="17" t="s">
        <v>37</v>
      </c>
      <c r="C46" s="16">
        <f>C15*'Consumo gas natural'!D5</f>
        <v>0</v>
      </c>
    </row>
    <row r="47" spans="1:3" x14ac:dyDescent="0.25">
      <c r="A47" s="185"/>
      <c r="B47" s="23" t="s">
        <v>40</v>
      </c>
      <c r="C47" s="16">
        <f>C15*'Consumo gas natural'!F5</f>
        <v>0</v>
      </c>
    </row>
    <row r="48" spans="1:3" x14ac:dyDescent="0.25">
      <c r="A48" s="186" t="s">
        <v>4</v>
      </c>
      <c r="B48" s="14" t="s">
        <v>31</v>
      </c>
      <c r="C48" s="15">
        <f>C16*'Consumo eléctrico'!C6</f>
        <v>0.12921025559045876</v>
      </c>
    </row>
    <row r="49" spans="1:10" x14ac:dyDescent="0.25">
      <c r="A49" s="187"/>
      <c r="B49" s="14" t="s">
        <v>54</v>
      </c>
      <c r="C49" s="15">
        <f>C16*'Consumo eléctrico'!R6</f>
        <v>1.3708338433735043E-2</v>
      </c>
    </row>
    <row r="50" spans="1:10" x14ac:dyDescent="0.25">
      <c r="A50" s="187"/>
      <c r="B50" s="14" t="s">
        <v>55</v>
      </c>
      <c r="C50" s="15">
        <f>C16*'Consumo eléctrico'!U6</f>
        <v>7.7680584457831908E-2</v>
      </c>
    </row>
    <row r="51" spans="1:10" x14ac:dyDescent="0.25">
      <c r="A51" s="187"/>
      <c r="B51" s="17" t="s">
        <v>38</v>
      </c>
      <c r="C51" s="16">
        <v>0</v>
      </c>
    </row>
    <row r="52" spans="1:10" x14ac:dyDescent="0.25">
      <c r="A52" s="187"/>
      <c r="B52" s="17" t="s">
        <v>37</v>
      </c>
      <c r="C52" s="16">
        <f>C16*'Consumo gas natural'!D6</f>
        <v>2.7085736586945248E-2</v>
      </c>
    </row>
    <row r="53" spans="1:10" x14ac:dyDescent="0.25">
      <c r="A53" s="188"/>
      <c r="B53" s="23" t="s">
        <v>40</v>
      </c>
      <c r="C53" s="16">
        <v>0</v>
      </c>
    </row>
    <row r="54" spans="1:10" x14ac:dyDescent="0.25">
      <c r="A54" s="189" t="s">
        <v>5</v>
      </c>
      <c r="B54" s="14" t="s">
        <v>31</v>
      </c>
      <c r="C54" s="15">
        <f>C17*'Consumo eléctrico'!F7</f>
        <v>0</v>
      </c>
    </row>
    <row r="55" spans="1:10" x14ac:dyDescent="0.25">
      <c r="A55" s="190"/>
      <c r="B55" s="14" t="s">
        <v>54</v>
      </c>
      <c r="C55" s="15">
        <f>'Consumo eléctrico'!O7*Bufet!C17</f>
        <v>0</v>
      </c>
      <c r="D55">
        <f>E55*C55</f>
        <v>0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0"/>
      <c r="B56" s="14" t="s">
        <v>55</v>
      </c>
      <c r="C56" s="15">
        <v>0</v>
      </c>
      <c r="D56">
        <f>E56*C56</f>
        <v>0</v>
      </c>
      <c r="E56">
        <v>3.7</v>
      </c>
      <c r="G56">
        <f t="shared" ref="G56" si="3">F56*D56</f>
        <v>0</v>
      </c>
      <c r="H56">
        <f t="shared" ref="H56" si="4">G56/E56</f>
        <v>0</v>
      </c>
      <c r="J56" t="e">
        <f>G56/I56</f>
        <v>#DIV/0!</v>
      </c>
    </row>
    <row r="57" spans="1:10" x14ac:dyDescent="0.25">
      <c r="A57" s="190"/>
      <c r="B57" s="17" t="s">
        <v>38</v>
      </c>
      <c r="C57" s="16">
        <f>C17*'Consumo gas natural'!B7</f>
        <v>0</v>
      </c>
      <c r="J57" t="e">
        <f>G57/I57</f>
        <v>#DIV/0!</v>
      </c>
    </row>
    <row r="58" spans="1:10" x14ac:dyDescent="0.25">
      <c r="A58" s="190"/>
      <c r="B58" s="17" t="s">
        <v>37</v>
      </c>
      <c r="C58" s="16">
        <f>'Consumo gas natural'!D7*Bufet!C17</f>
        <v>0</v>
      </c>
    </row>
    <row r="59" spans="1:10" x14ac:dyDescent="0.25">
      <c r="A59" s="191"/>
      <c r="B59" s="23" t="s">
        <v>40</v>
      </c>
      <c r="C59" s="16">
        <f>C17*'Consumo gas natural'!F7</f>
        <v>0</v>
      </c>
    </row>
    <row r="60" spans="1:10" x14ac:dyDescent="0.25">
      <c r="A60" s="171" t="s">
        <v>11</v>
      </c>
      <c r="B60" s="14" t="s">
        <v>31</v>
      </c>
      <c r="C60" s="15">
        <f>C18*'Consumo eléctrico'!F8</f>
        <v>0</v>
      </c>
    </row>
    <row r="61" spans="1:10" x14ac:dyDescent="0.25">
      <c r="A61" s="172"/>
      <c r="B61" s="14" t="s">
        <v>54</v>
      </c>
      <c r="C61" s="15">
        <f>C18*'Consumo eléctrico'!O8</f>
        <v>0</v>
      </c>
    </row>
    <row r="62" spans="1:10" x14ac:dyDescent="0.25">
      <c r="A62" s="172"/>
      <c r="B62" s="14" t="s">
        <v>55</v>
      </c>
      <c r="C62" s="15">
        <v>0</v>
      </c>
    </row>
    <row r="63" spans="1:10" x14ac:dyDescent="0.25">
      <c r="A63" s="172"/>
      <c r="B63" s="17" t="s">
        <v>38</v>
      </c>
      <c r="C63" s="16">
        <f>'Consumo gas natural'!B8*Bufet!C18</f>
        <v>0</v>
      </c>
    </row>
    <row r="64" spans="1:10" x14ac:dyDescent="0.25">
      <c r="A64" s="172"/>
      <c r="B64" s="17" t="s">
        <v>37</v>
      </c>
      <c r="C64" s="16">
        <f>C18*'Consumo gas natural'!D8</f>
        <v>0</v>
      </c>
    </row>
    <row r="65" spans="1:3" x14ac:dyDescent="0.25">
      <c r="A65" s="173"/>
      <c r="B65" s="23" t="s">
        <v>40</v>
      </c>
      <c r="C65" s="16">
        <f>C18*'Consumo gas natural'!F8</f>
        <v>0</v>
      </c>
    </row>
  </sheetData>
  <mergeCells count="13">
    <mergeCell ref="A1:C1"/>
    <mergeCell ref="A2:A11"/>
    <mergeCell ref="B3:B8"/>
    <mergeCell ref="C3:C8"/>
    <mergeCell ref="B9:B11"/>
    <mergeCell ref="C9:C11"/>
    <mergeCell ref="A60:A65"/>
    <mergeCell ref="A24:A29"/>
    <mergeCell ref="A30:A35"/>
    <mergeCell ref="A36:A41"/>
    <mergeCell ref="A42:A47"/>
    <mergeCell ref="A48:A53"/>
    <mergeCell ref="A54:A59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D896-904E-4439-A869-37B90C793A77}">
  <dimension ref="A1:K65"/>
  <sheetViews>
    <sheetView topLeftCell="A13" zoomScale="77" zoomScaleNormal="40" workbookViewId="0">
      <selection activeCell="C23" sqref="C23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0" x14ac:dyDescent="0.25">
      <c r="A1" s="199" t="s">
        <v>113</v>
      </c>
      <c r="B1" s="200"/>
      <c r="C1" s="201"/>
    </row>
    <row r="2" spans="1:10" x14ac:dyDescent="0.25">
      <c r="A2" s="194" t="s">
        <v>23</v>
      </c>
      <c r="B2" s="13" t="s">
        <v>29</v>
      </c>
      <c r="C2" s="30" t="s">
        <v>25</v>
      </c>
    </row>
    <row r="3" spans="1:10" x14ac:dyDescent="0.25">
      <c r="A3" s="194"/>
      <c r="B3" s="195"/>
      <c r="C3" s="195"/>
    </row>
    <row r="4" spans="1:10" x14ac:dyDescent="0.25">
      <c r="A4" s="194"/>
      <c r="B4" s="195"/>
      <c r="C4" s="195"/>
    </row>
    <row r="5" spans="1:10" x14ac:dyDescent="0.25">
      <c r="A5" s="194"/>
      <c r="B5" s="195"/>
      <c r="C5" s="195"/>
    </row>
    <row r="6" spans="1:10" x14ac:dyDescent="0.25">
      <c r="A6" s="194"/>
      <c r="B6" s="195"/>
      <c r="C6" s="195"/>
    </row>
    <row r="7" spans="1:10" x14ac:dyDescent="0.25">
      <c r="A7" s="194"/>
      <c r="B7" s="195"/>
      <c r="C7" s="195"/>
    </row>
    <row r="8" spans="1:10" x14ac:dyDescent="0.25">
      <c r="A8" s="194"/>
      <c r="B8" s="195"/>
      <c r="C8" s="195"/>
    </row>
    <row r="9" spans="1:10" ht="15" customHeight="1" x14ac:dyDescent="0.25">
      <c r="A9" s="194"/>
      <c r="B9" s="192" t="s">
        <v>26</v>
      </c>
      <c r="C9" s="192" t="s">
        <v>26</v>
      </c>
    </row>
    <row r="10" spans="1:10" x14ac:dyDescent="0.25">
      <c r="A10" s="194"/>
      <c r="B10" s="192"/>
      <c r="C10" s="192"/>
    </row>
    <row r="11" spans="1:10" x14ac:dyDescent="0.25">
      <c r="A11" s="194"/>
      <c r="B11" s="192"/>
      <c r="C11" s="192"/>
    </row>
    <row r="12" spans="1:10" x14ac:dyDescent="0.25">
      <c r="A12" s="60" t="s">
        <v>0</v>
      </c>
      <c r="B12" s="114">
        <v>0</v>
      </c>
      <c r="C12" s="114">
        <f t="shared" ref="C12:C18" si="0">SUM(B12:B12)</f>
        <v>0</v>
      </c>
      <c r="D12" s="18"/>
      <c r="E12" s="22" t="s">
        <v>31</v>
      </c>
      <c r="F12" s="14" t="s">
        <v>54</v>
      </c>
      <c r="G12" s="14" t="s">
        <v>55</v>
      </c>
      <c r="H12" s="23" t="s">
        <v>38</v>
      </c>
      <c r="I12" s="23" t="s">
        <v>37</v>
      </c>
      <c r="J12" s="23" t="s">
        <v>40</v>
      </c>
    </row>
    <row r="13" spans="1:10" x14ac:dyDescent="0.25">
      <c r="A13" s="57" t="s">
        <v>1</v>
      </c>
      <c r="B13" s="115">
        <v>134.97</v>
      </c>
      <c r="C13" s="115">
        <f t="shared" si="0"/>
        <v>134.97</v>
      </c>
      <c r="E13" s="25">
        <f>C24+C30+C36+C42+C48+C54+C60</f>
        <v>0.70056918081181285</v>
      </c>
      <c r="F13" s="25">
        <f>C25+C31+C37+C43+C49+C55+C61</f>
        <v>0.45025844486268374</v>
      </c>
      <c r="G13" s="25">
        <f>C26+C32+C38+C44+C50+C56+C62</f>
        <v>0</v>
      </c>
      <c r="H13" s="25">
        <f>C27+C33+C39+C45+C51+C57+C63</f>
        <v>1.2130729733158885</v>
      </c>
      <c r="I13" s="25">
        <f>C28+C34+C40+C46+C52+C58+C64</f>
        <v>0.46713885015045964</v>
      </c>
      <c r="J13" s="25">
        <f>C29+C35+C41+C47+C53+C59+C65</f>
        <v>0</v>
      </c>
    </row>
    <row r="14" spans="1:10" x14ac:dyDescent="0.25">
      <c r="A14" s="58" t="s">
        <v>2</v>
      </c>
      <c r="B14" s="116">
        <v>0</v>
      </c>
      <c r="C14" s="116">
        <f t="shared" si="0"/>
        <v>0</v>
      </c>
    </row>
    <row r="15" spans="1:10" x14ac:dyDescent="0.25">
      <c r="A15" s="59" t="s">
        <v>3</v>
      </c>
      <c r="B15" s="117">
        <v>0</v>
      </c>
      <c r="C15" s="117">
        <f t="shared" si="0"/>
        <v>0</v>
      </c>
    </row>
    <row r="16" spans="1:10" x14ac:dyDescent="0.25">
      <c r="A16" s="63" t="s">
        <v>4</v>
      </c>
      <c r="B16" s="118">
        <v>51.6</v>
      </c>
      <c r="C16" s="118">
        <f t="shared" si="0"/>
        <v>51.6</v>
      </c>
    </row>
    <row r="17" spans="1:11" x14ac:dyDescent="0.25">
      <c r="A17" s="61" t="s">
        <v>5</v>
      </c>
      <c r="B17" s="119">
        <v>0</v>
      </c>
      <c r="C17" s="119">
        <f t="shared" si="0"/>
        <v>0</v>
      </c>
    </row>
    <row r="18" spans="1:11" x14ac:dyDescent="0.25">
      <c r="A18" s="120" t="s">
        <v>11</v>
      </c>
      <c r="B18" s="123">
        <v>16.21</v>
      </c>
      <c r="C18" s="123">
        <f t="shared" si="0"/>
        <v>16.21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47</v>
      </c>
      <c r="C20" s="30" t="s">
        <v>48</v>
      </c>
      <c r="D20" s="19" t="s">
        <v>49</v>
      </c>
    </row>
    <row r="21" spans="1:11" x14ac:dyDescent="0.25">
      <c r="A21" s="31"/>
      <c r="B21" s="9" t="s">
        <v>124</v>
      </c>
      <c r="C21" s="9" t="s">
        <v>119</v>
      </c>
      <c r="D21" s="9" t="s">
        <v>118</v>
      </c>
    </row>
    <row r="22" spans="1:11" x14ac:dyDescent="0.25">
      <c r="A22" s="31"/>
      <c r="B22" s="31"/>
      <c r="C22" s="31"/>
      <c r="D22" s="31"/>
      <c r="H22" t="s">
        <v>134</v>
      </c>
      <c r="J22" t="s">
        <v>132</v>
      </c>
    </row>
    <row r="23" spans="1:11" x14ac:dyDescent="0.25">
      <c r="A23" s="9" t="s">
        <v>23</v>
      </c>
      <c r="B23" s="9" t="s">
        <v>22</v>
      </c>
      <c r="C23" s="20" t="s">
        <v>135</v>
      </c>
      <c r="D23" t="s">
        <v>127</v>
      </c>
      <c r="E23" t="s">
        <v>128</v>
      </c>
      <c r="F23" t="s">
        <v>129</v>
      </c>
      <c r="G23" t="s">
        <v>130</v>
      </c>
      <c r="H23" s="170" t="s">
        <v>131</v>
      </c>
      <c r="I23" t="s">
        <v>133</v>
      </c>
      <c r="J23" s="170" t="s">
        <v>131</v>
      </c>
      <c r="K23" s="170"/>
    </row>
    <row r="24" spans="1:11" x14ac:dyDescent="0.25">
      <c r="A24" s="174" t="s">
        <v>0</v>
      </c>
      <c r="B24" s="14" t="s">
        <v>31</v>
      </c>
      <c r="C24" s="15">
        <f>C12*'Consumo eléctrico'!F2</f>
        <v>0</v>
      </c>
    </row>
    <row r="25" spans="1:11" x14ac:dyDescent="0.25">
      <c r="A25" s="175"/>
      <c r="B25" s="14" t="s">
        <v>54</v>
      </c>
      <c r="C25" s="15">
        <f>'Consumo eléctrico'!O2*C12</f>
        <v>0</v>
      </c>
      <c r="D25">
        <f>E25*C25</f>
        <v>0</v>
      </c>
      <c r="E25">
        <v>4.8</v>
      </c>
      <c r="G25">
        <f>F25*D25</f>
        <v>0</v>
      </c>
      <c r="H25">
        <f>G25/E25</f>
        <v>0</v>
      </c>
      <c r="J25" t="e">
        <f>G25/I25</f>
        <v>#DIV/0!</v>
      </c>
    </row>
    <row r="26" spans="1:11" x14ac:dyDescent="0.25">
      <c r="A26" s="175"/>
      <c r="B26" s="14" t="s">
        <v>55</v>
      </c>
      <c r="C26" s="15">
        <v>0</v>
      </c>
      <c r="D26">
        <f>E26*C26</f>
        <v>0</v>
      </c>
      <c r="E26">
        <v>3.3</v>
      </c>
      <c r="G26">
        <f t="shared" ref="G26:G27" si="1">F26*D26</f>
        <v>0</v>
      </c>
      <c r="H26">
        <f t="shared" ref="H26:H27" si="2">G26/E26</f>
        <v>0</v>
      </c>
      <c r="J26" t="e">
        <f>G26/I26</f>
        <v>#DIV/0!</v>
      </c>
    </row>
    <row r="27" spans="1:11" x14ac:dyDescent="0.25">
      <c r="A27" s="175"/>
      <c r="B27" s="17" t="s">
        <v>38</v>
      </c>
      <c r="C27" s="16">
        <f>C12*'Consumo gas natural'!B2</f>
        <v>0</v>
      </c>
      <c r="D27">
        <f>E27*C27</f>
        <v>0</v>
      </c>
      <c r="E27">
        <v>0.5</v>
      </c>
      <c r="G27">
        <f t="shared" si="1"/>
        <v>0</v>
      </c>
      <c r="H27">
        <f t="shared" si="2"/>
        <v>0</v>
      </c>
      <c r="J27" t="e">
        <f>G27/I27</f>
        <v>#DIV/0!</v>
      </c>
    </row>
    <row r="28" spans="1:11" x14ac:dyDescent="0.25">
      <c r="A28" s="175"/>
      <c r="B28" s="17" t="s">
        <v>37</v>
      </c>
      <c r="C28" s="16">
        <f>C12*'Consumo gas natural'!D2</f>
        <v>0</v>
      </c>
    </row>
    <row r="29" spans="1:11" x14ac:dyDescent="0.25">
      <c r="A29" s="176"/>
      <c r="B29" s="23" t="s">
        <v>40</v>
      </c>
      <c r="C29" s="16">
        <f>'Consumo gas natural'!F2*C12</f>
        <v>0</v>
      </c>
    </row>
    <row r="30" spans="1:11" x14ac:dyDescent="0.25">
      <c r="A30" s="177" t="s">
        <v>1</v>
      </c>
      <c r="B30" s="14" t="s">
        <v>31</v>
      </c>
      <c r="C30" s="15">
        <f>C13*'Consumo eléctrico'!F3</f>
        <v>0.51875419137431</v>
      </c>
    </row>
    <row r="31" spans="1:11" x14ac:dyDescent="0.25">
      <c r="A31" s="178"/>
      <c r="B31" s="14" t="s">
        <v>54</v>
      </c>
      <c r="C31" s="15">
        <f>C13*'Consumo eléctrico'!O3</f>
        <v>0.36666613728104286</v>
      </c>
    </row>
    <row r="32" spans="1:11" x14ac:dyDescent="0.25">
      <c r="A32" s="178"/>
      <c r="B32" s="14" t="s">
        <v>55</v>
      </c>
      <c r="C32" s="15">
        <v>0</v>
      </c>
    </row>
    <row r="33" spans="1:3" x14ac:dyDescent="0.25">
      <c r="A33" s="178"/>
      <c r="B33" s="17" t="s">
        <v>38</v>
      </c>
      <c r="C33" s="16">
        <f>'Edificio odontología'!C13*'Consumo gas natural'!B3</f>
        <v>1.0354806983905034</v>
      </c>
    </row>
    <row r="34" spans="1:3" x14ac:dyDescent="0.25">
      <c r="A34" s="178"/>
      <c r="B34" s="17" t="s">
        <v>37</v>
      </c>
      <c r="C34" s="16">
        <f>C13*'Consumo gas natural'!D3</f>
        <v>0.44020186931463628</v>
      </c>
    </row>
    <row r="35" spans="1:3" x14ac:dyDescent="0.25">
      <c r="A35" s="179"/>
      <c r="B35" s="23" t="s">
        <v>40</v>
      </c>
      <c r="C35" s="16">
        <f>C13*'Consumo gas natural'!F3</f>
        <v>0</v>
      </c>
    </row>
    <row r="36" spans="1:3" x14ac:dyDescent="0.25">
      <c r="A36" s="180" t="s">
        <v>2</v>
      </c>
      <c r="B36" s="14" t="s">
        <v>31</v>
      </c>
      <c r="C36" s="15">
        <f>C14*'Consumo eléctrico'!F4</f>
        <v>0</v>
      </c>
    </row>
    <row r="37" spans="1:3" x14ac:dyDescent="0.25">
      <c r="A37" s="181"/>
      <c r="B37" s="14" t="s">
        <v>54</v>
      </c>
      <c r="C37" s="15">
        <f>C14*'Consumo eléctrico'!O4</f>
        <v>0</v>
      </c>
    </row>
    <row r="38" spans="1:3" x14ac:dyDescent="0.25">
      <c r="A38" s="181"/>
      <c r="B38" s="14" t="s">
        <v>55</v>
      </c>
      <c r="C38" s="15">
        <v>0</v>
      </c>
    </row>
    <row r="39" spans="1:3" x14ac:dyDescent="0.25">
      <c r="A39" s="181"/>
      <c r="B39" s="17" t="s">
        <v>38</v>
      </c>
      <c r="C39" s="16">
        <f>C14*'Consumo gas natural'!B4</f>
        <v>0</v>
      </c>
    </row>
    <row r="40" spans="1:3" x14ac:dyDescent="0.25">
      <c r="A40" s="181"/>
      <c r="B40" s="17" t="s">
        <v>37</v>
      </c>
      <c r="C40" s="16">
        <f>C14*'Consumo gas natural'!D4</f>
        <v>0</v>
      </c>
    </row>
    <row r="41" spans="1:3" x14ac:dyDescent="0.25">
      <c r="A41" s="182"/>
      <c r="B41" s="23" t="s">
        <v>40</v>
      </c>
      <c r="C41" s="16">
        <f>C14*'Consumo gas natural'!F4</f>
        <v>0</v>
      </c>
    </row>
    <row r="42" spans="1:3" x14ac:dyDescent="0.25">
      <c r="A42" s="183" t="s">
        <v>32</v>
      </c>
      <c r="B42" s="14" t="s">
        <v>31</v>
      </c>
      <c r="C42" s="15">
        <f>C15*'Consumo eléctrico'!F5</f>
        <v>0</v>
      </c>
    </row>
    <row r="43" spans="1:3" x14ac:dyDescent="0.25">
      <c r="A43" s="184"/>
      <c r="B43" s="14" t="s">
        <v>54</v>
      </c>
      <c r="C43" s="15">
        <f>C15*'Consumo eléctrico'!O5</f>
        <v>0</v>
      </c>
    </row>
    <row r="44" spans="1:3" x14ac:dyDescent="0.25">
      <c r="A44" s="184"/>
      <c r="B44" s="14" t="s">
        <v>55</v>
      </c>
      <c r="C44" s="15">
        <v>0</v>
      </c>
    </row>
    <row r="45" spans="1:3" x14ac:dyDescent="0.25">
      <c r="A45" s="184"/>
      <c r="B45" s="17" t="s">
        <v>38</v>
      </c>
      <c r="C45" s="16">
        <f>C15*'Consumo gas natural'!B5</f>
        <v>0</v>
      </c>
    </row>
    <row r="46" spans="1:3" x14ac:dyDescent="0.25">
      <c r="A46" s="184"/>
      <c r="B46" s="17" t="s">
        <v>37</v>
      </c>
      <c r="C46" s="16">
        <f>C15*'Consumo gas natural'!D5</f>
        <v>0</v>
      </c>
    </row>
    <row r="47" spans="1:3" x14ac:dyDescent="0.25">
      <c r="A47" s="185"/>
      <c r="B47" s="23" t="s">
        <v>40</v>
      </c>
      <c r="C47" s="16">
        <f>C15*'Consumo gas natural'!F5</f>
        <v>0</v>
      </c>
    </row>
    <row r="48" spans="1:3" x14ac:dyDescent="0.25">
      <c r="A48" s="186" t="s">
        <v>4</v>
      </c>
      <c r="B48" s="14" t="s">
        <v>31</v>
      </c>
      <c r="C48" s="15">
        <f>C16*'Consumo eléctrico'!F6</f>
        <v>0.15210328481809746</v>
      </c>
    </row>
    <row r="49" spans="1:10" x14ac:dyDescent="0.25">
      <c r="A49" s="187"/>
      <c r="B49" s="14" t="s">
        <v>54</v>
      </c>
      <c r="C49" s="15">
        <f>'Consumo eléctrico'!O6*C16</f>
        <v>4.7561995127044246E-2</v>
      </c>
    </row>
    <row r="50" spans="1:10" x14ac:dyDescent="0.25">
      <c r="A50" s="187"/>
      <c r="B50" s="14" t="s">
        <v>55</v>
      </c>
      <c r="C50" s="15">
        <v>0</v>
      </c>
    </row>
    <row r="51" spans="1:10" x14ac:dyDescent="0.25">
      <c r="A51" s="187"/>
      <c r="B51" s="17" t="s">
        <v>38</v>
      </c>
      <c r="C51" s="16">
        <f>C16*'Consumo gas natural'!B6</f>
        <v>8.5188542571697806E-2</v>
      </c>
    </row>
    <row r="52" spans="1:10" x14ac:dyDescent="0.25">
      <c r="A52" s="187"/>
      <c r="B52" s="17" t="s">
        <v>37</v>
      </c>
      <c r="C52" s="16">
        <f>C16*'Consumo gas natural'!D6</f>
        <v>2.4515418485991491E-2</v>
      </c>
    </row>
    <row r="53" spans="1:10" x14ac:dyDescent="0.25">
      <c r="A53" s="188"/>
      <c r="B53" s="23" t="s">
        <v>40</v>
      </c>
      <c r="C53" s="16">
        <v>0</v>
      </c>
    </row>
    <row r="54" spans="1:10" x14ac:dyDescent="0.25">
      <c r="A54" s="189" t="s">
        <v>5</v>
      </c>
      <c r="B54" s="14" t="s">
        <v>31</v>
      </c>
      <c r="C54" s="15">
        <f>C17*'Consumo eléctrico'!F7</f>
        <v>0</v>
      </c>
    </row>
    <row r="55" spans="1:10" x14ac:dyDescent="0.25">
      <c r="A55" s="190"/>
      <c r="B55" s="14" t="s">
        <v>54</v>
      </c>
      <c r="C55" s="15">
        <f>'Consumo eléctrico'!O7*'Edificio odontología'!C17</f>
        <v>0</v>
      </c>
      <c r="D55">
        <f>E55*C55</f>
        <v>0</v>
      </c>
      <c r="E55">
        <v>4.8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0"/>
      <c r="B56" s="14" t="s">
        <v>55</v>
      </c>
      <c r="C56" s="15">
        <v>0</v>
      </c>
      <c r="D56">
        <f>E56*C56</f>
        <v>0</v>
      </c>
      <c r="E56">
        <v>3.7</v>
      </c>
      <c r="G56">
        <f t="shared" ref="G56:G57" si="3">F56*D56</f>
        <v>0</v>
      </c>
      <c r="H56">
        <f t="shared" ref="H56:H57" si="4">G56/E56</f>
        <v>0</v>
      </c>
      <c r="J56" t="e">
        <f>G56/I56</f>
        <v>#DIV/0!</v>
      </c>
    </row>
    <row r="57" spans="1:10" x14ac:dyDescent="0.25">
      <c r="A57" s="190"/>
      <c r="B57" s="17" t="s">
        <v>38</v>
      </c>
      <c r="C57" s="16">
        <f>C17*'Consumo gas natural'!B7</f>
        <v>0</v>
      </c>
      <c r="D57">
        <f>E57*C57</f>
        <v>0</v>
      </c>
      <c r="E57">
        <v>0.5</v>
      </c>
      <c r="G57">
        <f t="shared" si="3"/>
        <v>0</v>
      </c>
      <c r="H57">
        <f t="shared" si="4"/>
        <v>0</v>
      </c>
      <c r="J57" t="e">
        <f>G57/I57</f>
        <v>#DIV/0!</v>
      </c>
    </row>
    <row r="58" spans="1:10" x14ac:dyDescent="0.25">
      <c r="A58" s="190"/>
      <c r="B58" s="17" t="s">
        <v>37</v>
      </c>
      <c r="C58" s="16">
        <f>'Consumo gas natural'!D7*'Edificio odontología'!C17</f>
        <v>0</v>
      </c>
    </row>
    <row r="59" spans="1:10" x14ac:dyDescent="0.25">
      <c r="A59" s="191"/>
      <c r="B59" s="23" t="s">
        <v>40</v>
      </c>
      <c r="C59" s="16">
        <f>C17*'Consumo gas natural'!F7</f>
        <v>0</v>
      </c>
    </row>
    <row r="60" spans="1:10" x14ac:dyDescent="0.25">
      <c r="A60" s="171" t="s">
        <v>11</v>
      </c>
      <c r="B60" s="14" t="s">
        <v>31</v>
      </c>
      <c r="C60" s="15">
        <f>C18*'Consumo eléctrico'!F8</f>
        <v>2.9711704619405369E-2</v>
      </c>
    </row>
    <row r="61" spans="1:10" x14ac:dyDescent="0.25">
      <c r="A61" s="172"/>
      <c r="B61" s="14" t="s">
        <v>54</v>
      </c>
      <c r="C61" s="15">
        <f>C18*'Consumo eléctrico'!O8</f>
        <v>3.6030312454596647E-2</v>
      </c>
    </row>
    <row r="62" spans="1:10" x14ac:dyDescent="0.25">
      <c r="A62" s="172"/>
      <c r="B62" s="14" t="s">
        <v>55</v>
      </c>
      <c r="C62" s="15">
        <v>0</v>
      </c>
    </row>
    <row r="63" spans="1:10" x14ac:dyDescent="0.25">
      <c r="A63" s="172"/>
      <c r="B63" s="17" t="s">
        <v>38</v>
      </c>
      <c r="C63" s="16">
        <f>'Consumo gas natural'!B8*'Edificio odontología'!C18</f>
        <v>9.2403732353687359E-2</v>
      </c>
    </row>
    <row r="64" spans="1:10" x14ac:dyDescent="0.25">
      <c r="A64" s="172"/>
      <c r="B64" s="17" t="s">
        <v>37</v>
      </c>
      <c r="C64" s="16">
        <f>C18*'Consumo gas natural'!D8</f>
        <v>2.4215623498318795E-3</v>
      </c>
    </row>
    <row r="65" spans="1:3" x14ac:dyDescent="0.25">
      <c r="A65" s="173"/>
      <c r="B65" s="23" t="s">
        <v>40</v>
      </c>
      <c r="C65" s="16">
        <f>C18*'Consumo gas natural'!F8</f>
        <v>0</v>
      </c>
    </row>
  </sheetData>
  <mergeCells count="13">
    <mergeCell ref="A1:C1"/>
    <mergeCell ref="A2:A11"/>
    <mergeCell ref="B3:B8"/>
    <mergeCell ref="C3:C8"/>
    <mergeCell ref="B9:B11"/>
    <mergeCell ref="C9:C11"/>
    <mergeCell ref="A60:A65"/>
    <mergeCell ref="A24:A29"/>
    <mergeCell ref="A30:A35"/>
    <mergeCell ref="A36:A41"/>
    <mergeCell ref="A42:A47"/>
    <mergeCell ref="A48:A53"/>
    <mergeCell ref="A54:A59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ECDB6-DCAA-4C1A-B8DA-111662AB2B33}">
  <dimension ref="A1:J65"/>
  <sheetViews>
    <sheetView zoomScale="77" zoomScaleNormal="40" workbookViewId="0">
      <selection activeCell="C23" sqref="C23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0" x14ac:dyDescent="0.25">
      <c r="A1" s="199" t="s">
        <v>114</v>
      </c>
      <c r="B1" s="200"/>
      <c r="C1" s="201"/>
    </row>
    <row r="2" spans="1:10" x14ac:dyDescent="0.25">
      <c r="A2" s="194" t="s">
        <v>23</v>
      </c>
      <c r="B2" s="13" t="s">
        <v>29</v>
      </c>
      <c r="C2" s="30" t="s">
        <v>25</v>
      </c>
    </row>
    <row r="3" spans="1:10" x14ac:dyDescent="0.25">
      <c r="A3" s="194"/>
      <c r="B3" s="195"/>
      <c r="C3" s="195"/>
    </row>
    <row r="4" spans="1:10" x14ac:dyDescent="0.25">
      <c r="A4" s="194"/>
      <c r="B4" s="195"/>
      <c r="C4" s="195"/>
    </row>
    <row r="5" spans="1:10" x14ac:dyDescent="0.25">
      <c r="A5" s="194"/>
      <c r="B5" s="195"/>
      <c r="C5" s="195"/>
    </row>
    <row r="6" spans="1:10" x14ac:dyDescent="0.25">
      <c r="A6" s="194"/>
      <c r="B6" s="195"/>
      <c r="C6" s="195"/>
    </row>
    <row r="7" spans="1:10" x14ac:dyDescent="0.25">
      <c r="A7" s="194"/>
      <c r="B7" s="195"/>
      <c r="C7" s="195"/>
    </row>
    <row r="8" spans="1:10" x14ac:dyDescent="0.25">
      <c r="A8" s="194"/>
      <c r="B8" s="195"/>
      <c r="C8" s="195"/>
    </row>
    <row r="9" spans="1:10" ht="15" customHeight="1" x14ac:dyDescent="0.25">
      <c r="A9" s="194"/>
      <c r="B9" s="192" t="s">
        <v>26</v>
      </c>
      <c r="C9" s="192" t="s">
        <v>26</v>
      </c>
    </row>
    <row r="10" spans="1:10" x14ac:dyDescent="0.25">
      <c r="A10" s="194"/>
      <c r="B10" s="192"/>
      <c r="C10" s="192"/>
    </row>
    <row r="11" spans="1:10" x14ac:dyDescent="0.25">
      <c r="A11" s="194"/>
      <c r="B11" s="192"/>
      <c r="C11" s="192"/>
    </row>
    <row r="12" spans="1:10" x14ac:dyDescent="0.25">
      <c r="A12" s="60" t="s">
        <v>0</v>
      </c>
      <c r="B12" s="114">
        <v>0</v>
      </c>
      <c r="C12" s="114">
        <f t="shared" ref="C12:C18" si="0">SUM(B12:B12)</f>
        <v>0</v>
      </c>
      <c r="D12" s="18"/>
      <c r="E12" s="22" t="s">
        <v>31</v>
      </c>
      <c r="F12" s="14" t="s">
        <v>54</v>
      </c>
      <c r="G12" s="14" t="s">
        <v>55</v>
      </c>
      <c r="H12" s="23" t="s">
        <v>38</v>
      </c>
      <c r="I12" s="23" t="s">
        <v>37</v>
      </c>
      <c r="J12" s="23" t="s">
        <v>40</v>
      </c>
    </row>
    <row r="13" spans="1:10" x14ac:dyDescent="0.25">
      <c r="A13" s="57" t="s">
        <v>1</v>
      </c>
      <c r="B13" s="115">
        <v>0</v>
      </c>
      <c r="C13" s="115">
        <f t="shared" si="0"/>
        <v>0</v>
      </c>
      <c r="E13" s="25">
        <f>C24+C30+C36+C42+C48+C54+C60</f>
        <v>0.97224608990341665</v>
      </c>
      <c r="F13" s="25">
        <f>C25+C31+C37+C43+C49+C55+C61</f>
        <v>0</v>
      </c>
      <c r="G13" s="25">
        <f>C26+C32+C38+C44+C50+C56+C62</f>
        <v>0</v>
      </c>
      <c r="H13" s="25">
        <f>C27+C33+C39+C45+C51+C57+C63</f>
        <v>0</v>
      </c>
      <c r="I13" s="25">
        <f>C28+C34+C40+C46+C52+C58+C64</f>
        <v>0.11937488466647717</v>
      </c>
      <c r="J13" s="25">
        <f>C29+C35+C41+C47+C53+C59+C65</f>
        <v>2.2041153117902907</v>
      </c>
    </row>
    <row r="14" spans="1:10" x14ac:dyDescent="0.25">
      <c r="A14" s="58" t="s">
        <v>2</v>
      </c>
      <c r="B14" s="116">
        <v>0</v>
      </c>
      <c r="C14" s="116">
        <f t="shared" si="0"/>
        <v>0</v>
      </c>
    </row>
    <row r="15" spans="1:10" x14ac:dyDescent="0.25">
      <c r="A15" s="59" t="s">
        <v>3</v>
      </c>
      <c r="B15" s="117">
        <v>0</v>
      </c>
      <c r="C15" s="117">
        <f t="shared" si="0"/>
        <v>0</v>
      </c>
    </row>
    <row r="16" spans="1:10" x14ac:dyDescent="0.25">
      <c r="A16" s="63" t="s">
        <v>4</v>
      </c>
      <c r="B16" s="118">
        <v>251.26</v>
      </c>
      <c r="C16" s="118">
        <f t="shared" si="0"/>
        <v>251.26</v>
      </c>
    </row>
    <row r="17" spans="1:5" x14ac:dyDescent="0.25">
      <c r="A17" s="61" t="s">
        <v>5</v>
      </c>
      <c r="B17" s="119">
        <v>0</v>
      </c>
      <c r="C17" s="119">
        <f t="shared" si="0"/>
        <v>0</v>
      </c>
    </row>
    <row r="18" spans="1:5" x14ac:dyDescent="0.25">
      <c r="A18" s="120" t="s">
        <v>11</v>
      </c>
      <c r="B18" s="123">
        <v>0</v>
      </c>
      <c r="C18" s="123">
        <f t="shared" si="0"/>
        <v>0</v>
      </c>
    </row>
    <row r="19" spans="1:5" x14ac:dyDescent="0.25">
      <c r="A19" s="122"/>
      <c r="B19" s="121"/>
      <c r="C19" s="121"/>
      <c r="D19" s="121"/>
      <c r="E19" s="121"/>
    </row>
    <row r="20" spans="1:5" x14ac:dyDescent="0.25">
      <c r="A20" s="32"/>
      <c r="B20" s="30" t="s">
        <v>47</v>
      </c>
      <c r="C20" s="30" t="s">
        <v>48</v>
      </c>
      <c r="D20" s="19" t="s">
        <v>49</v>
      </c>
    </row>
    <row r="21" spans="1:5" x14ac:dyDescent="0.25">
      <c r="A21" s="31"/>
      <c r="B21" s="9" t="s">
        <v>120</v>
      </c>
      <c r="C21" s="9" t="s">
        <v>120</v>
      </c>
      <c r="D21" s="9" t="s">
        <v>118</v>
      </c>
    </row>
    <row r="22" spans="1:5" x14ac:dyDescent="0.25">
      <c r="A22" s="31"/>
      <c r="B22" s="31"/>
      <c r="C22" s="31"/>
      <c r="D22" s="31"/>
    </row>
    <row r="23" spans="1:5" x14ac:dyDescent="0.25">
      <c r="A23" s="9" t="s">
        <v>23</v>
      </c>
      <c r="B23" s="9" t="s">
        <v>22</v>
      </c>
      <c r="C23" s="20" t="s">
        <v>135</v>
      </c>
    </row>
    <row r="24" spans="1:5" x14ac:dyDescent="0.25">
      <c r="A24" s="174" t="s">
        <v>0</v>
      </c>
      <c r="B24" s="14" t="s">
        <v>31</v>
      </c>
      <c r="C24" s="15">
        <f>C12*'Consumo eléctrico'!F2</f>
        <v>0</v>
      </c>
    </row>
    <row r="25" spans="1:5" x14ac:dyDescent="0.25">
      <c r="A25" s="175"/>
      <c r="B25" s="14" t="s">
        <v>54</v>
      </c>
      <c r="C25" s="15">
        <f>'Consumo eléctrico'!O2*C12</f>
        <v>0</v>
      </c>
    </row>
    <row r="26" spans="1:5" x14ac:dyDescent="0.25">
      <c r="A26" s="175"/>
      <c r="B26" s="14" t="s">
        <v>55</v>
      </c>
      <c r="C26" s="15">
        <v>0</v>
      </c>
    </row>
    <row r="27" spans="1:5" x14ac:dyDescent="0.25">
      <c r="A27" s="175"/>
      <c r="B27" s="17" t="s">
        <v>38</v>
      </c>
      <c r="C27" s="16">
        <f>C12*'Consumo gas natural'!B2</f>
        <v>0</v>
      </c>
    </row>
    <row r="28" spans="1:5" x14ac:dyDescent="0.25">
      <c r="A28" s="175"/>
      <c r="B28" s="17" t="s">
        <v>37</v>
      </c>
      <c r="C28" s="16">
        <f>C12*'Consumo gas natural'!D2</f>
        <v>0</v>
      </c>
    </row>
    <row r="29" spans="1:5" x14ac:dyDescent="0.25">
      <c r="A29" s="176"/>
      <c r="B29" s="23" t="s">
        <v>40</v>
      </c>
      <c r="C29" s="16">
        <f>'Consumo gas natural'!F2*C12</f>
        <v>0</v>
      </c>
    </row>
    <row r="30" spans="1:5" x14ac:dyDescent="0.25">
      <c r="A30" s="177" t="s">
        <v>1</v>
      </c>
      <c r="B30" s="14" t="s">
        <v>31</v>
      </c>
      <c r="C30" s="15">
        <f>C13*'Consumo eléctrico'!F3</f>
        <v>0</v>
      </c>
    </row>
    <row r="31" spans="1:5" x14ac:dyDescent="0.25">
      <c r="A31" s="178"/>
      <c r="B31" s="14" t="s">
        <v>54</v>
      </c>
      <c r="C31" s="15">
        <f>C13*'Consumo eléctrico'!O3</f>
        <v>0</v>
      </c>
    </row>
    <row r="32" spans="1:5" x14ac:dyDescent="0.25">
      <c r="A32" s="178"/>
      <c r="B32" s="14" t="s">
        <v>55</v>
      </c>
      <c r="C32" s="15">
        <v>0</v>
      </c>
    </row>
    <row r="33" spans="1:3" x14ac:dyDescent="0.25">
      <c r="A33" s="178"/>
      <c r="B33" s="17" t="s">
        <v>38</v>
      </c>
      <c r="C33" s="16">
        <f>Cocina!C13*'Consumo gas natural'!B3</f>
        <v>0</v>
      </c>
    </row>
    <row r="34" spans="1:3" x14ac:dyDescent="0.25">
      <c r="A34" s="178"/>
      <c r="B34" s="17" t="s">
        <v>37</v>
      </c>
      <c r="C34" s="16">
        <f>C13*'Consumo gas natural'!D3</f>
        <v>0</v>
      </c>
    </row>
    <row r="35" spans="1:3" x14ac:dyDescent="0.25">
      <c r="A35" s="179"/>
      <c r="B35" s="23" t="s">
        <v>40</v>
      </c>
      <c r="C35" s="16">
        <f>C13*'Consumo gas natural'!F3</f>
        <v>0</v>
      </c>
    </row>
    <row r="36" spans="1:3" x14ac:dyDescent="0.25">
      <c r="A36" s="180" t="s">
        <v>2</v>
      </c>
      <c r="B36" s="14" t="s">
        <v>31</v>
      </c>
      <c r="C36" s="15">
        <f>C14*'Consumo eléctrico'!F4</f>
        <v>0</v>
      </c>
    </row>
    <row r="37" spans="1:3" x14ac:dyDescent="0.25">
      <c r="A37" s="181"/>
      <c r="B37" s="14" t="s">
        <v>54</v>
      </c>
      <c r="C37" s="15">
        <f>C14*'Consumo eléctrico'!O4</f>
        <v>0</v>
      </c>
    </row>
    <row r="38" spans="1:3" x14ac:dyDescent="0.25">
      <c r="A38" s="181"/>
      <c r="B38" s="14" t="s">
        <v>55</v>
      </c>
      <c r="C38" s="15">
        <v>0</v>
      </c>
    </row>
    <row r="39" spans="1:3" x14ac:dyDescent="0.25">
      <c r="A39" s="181"/>
      <c r="B39" s="17" t="s">
        <v>38</v>
      </c>
      <c r="C39" s="16">
        <f>C14*'Consumo gas natural'!B4</f>
        <v>0</v>
      </c>
    </row>
    <row r="40" spans="1:3" x14ac:dyDescent="0.25">
      <c r="A40" s="181"/>
      <c r="B40" s="17" t="s">
        <v>37</v>
      </c>
      <c r="C40" s="16">
        <f>C14*'Consumo gas natural'!D4</f>
        <v>0</v>
      </c>
    </row>
    <row r="41" spans="1:3" x14ac:dyDescent="0.25">
      <c r="A41" s="182"/>
      <c r="B41" s="23" t="s">
        <v>40</v>
      </c>
      <c r="C41" s="16">
        <f>C14*'Consumo gas natural'!F4</f>
        <v>0</v>
      </c>
    </row>
    <row r="42" spans="1:3" x14ac:dyDescent="0.25">
      <c r="A42" s="183" t="s">
        <v>32</v>
      </c>
      <c r="B42" s="14" t="s">
        <v>31</v>
      </c>
      <c r="C42" s="15">
        <f>C15*'Consumo eléctrico'!F5</f>
        <v>0</v>
      </c>
    </row>
    <row r="43" spans="1:3" x14ac:dyDescent="0.25">
      <c r="A43" s="184"/>
      <c r="B43" s="14" t="s">
        <v>54</v>
      </c>
      <c r="C43" s="15">
        <f>C15*'Consumo eléctrico'!O5</f>
        <v>0</v>
      </c>
    </row>
    <row r="44" spans="1:3" x14ac:dyDescent="0.25">
      <c r="A44" s="184"/>
      <c r="B44" s="14" t="s">
        <v>55</v>
      </c>
      <c r="C44" s="15">
        <v>0</v>
      </c>
    </row>
    <row r="45" spans="1:3" x14ac:dyDescent="0.25">
      <c r="A45" s="184"/>
      <c r="B45" s="17" t="s">
        <v>38</v>
      </c>
      <c r="C45" s="16">
        <f>C15*'Consumo gas natural'!B5</f>
        <v>0</v>
      </c>
    </row>
    <row r="46" spans="1:3" x14ac:dyDescent="0.25">
      <c r="A46" s="184"/>
      <c r="B46" s="17" t="s">
        <v>37</v>
      </c>
      <c r="C46" s="16">
        <f>C15*'Consumo gas natural'!D5</f>
        <v>0</v>
      </c>
    </row>
    <row r="47" spans="1:3" x14ac:dyDescent="0.25">
      <c r="A47" s="185"/>
      <c r="B47" s="23" t="s">
        <v>40</v>
      </c>
      <c r="C47" s="16">
        <f>C15*'Consumo gas natural'!F5</f>
        <v>0</v>
      </c>
    </row>
    <row r="48" spans="1:3" x14ac:dyDescent="0.25">
      <c r="A48" s="186" t="s">
        <v>4</v>
      </c>
      <c r="B48" s="14" t="s">
        <v>31</v>
      </c>
      <c r="C48" s="15">
        <f>C16*'Consumo eléctrico'!L6</f>
        <v>0.97224608990341665</v>
      </c>
    </row>
    <row r="49" spans="1:3" x14ac:dyDescent="0.25">
      <c r="A49" s="187"/>
      <c r="B49" s="14" t="s">
        <v>54</v>
      </c>
      <c r="C49" s="15">
        <v>0</v>
      </c>
    </row>
    <row r="50" spans="1:3" x14ac:dyDescent="0.25">
      <c r="A50" s="187"/>
      <c r="B50" s="14" t="s">
        <v>55</v>
      </c>
      <c r="C50" s="15">
        <v>0</v>
      </c>
    </row>
    <row r="51" spans="1:3" x14ac:dyDescent="0.25">
      <c r="A51" s="187"/>
      <c r="B51" s="17" t="s">
        <v>38</v>
      </c>
      <c r="C51" s="16">
        <v>0</v>
      </c>
    </row>
    <row r="52" spans="1:3" x14ac:dyDescent="0.25">
      <c r="A52" s="187"/>
      <c r="B52" s="17" t="s">
        <v>37</v>
      </c>
      <c r="C52" s="16">
        <f>C16*'Consumo gas natural'!D6</f>
        <v>0.11937488466647717</v>
      </c>
    </row>
    <row r="53" spans="1:3" x14ac:dyDescent="0.25">
      <c r="A53" s="188"/>
      <c r="B53" s="23" t="s">
        <v>40</v>
      </c>
      <c r="C53" s="16">
        <f>C16*'Consumo gas natural'!F6</f>
        <v>2.2041153117902907</v>
      </c>
    </row>
    <row r="54" spans="1:3" x14ac:dyDescent="0.25">
      <c r="A54" s="189" t="s">
        <v>5</v>
      </c>
      <c r="B54" s="14" t="s">
        <v>31</v>
      </c>
      <c r="C54" s="15">
        <f>C17*'Consumo eléctrico'!F7</f>
        <v>0</v>
      </c>
    </row>
    <row r="55" spans="1:3" x14ac:dyDescent="0.25">
      <c r="A55" s="190"/>
      <c r="B55" s="14" t="s">
        <v>54</v>
      </c>
      <c r="C55" s="15">
        <f>'Consumo eléctrico'!O7*Cocina!C17</f>
        <v>0</v>
      </c>
    </row>
    <row r="56" spans="1:3" x14ac:dyDescent="0.25">
      <c r="A56" s="190"/>
      <c r="B56" s="14" t="s">
        <v>55</v>
      </c>
      <c r="C56" s="15">
        <v>0</v>
      </c>
    </row>
    <row r="57" spans="1:3" x14ac:dyDescent="0.25">
      <c r="A57" s="190"/>
      <c r="B57" s="17" t="s">
        <v>38</v>
      </c>
      <c r="C57" s="16">
        <f>C17*'Consumo gas natural'!B7</f>
        <v>0</v>
      </c>
    </row>
    <row r="58" spans="1:3" x14ac:dyDescent="0.25">
      <c r="A58" s="190"/>
      <c r="B58" s="17" t="s">
        <v>37</v>
      </c>
      <c r="C58" s="16">
        <f>'Consumo gas natural'!D7*Cocina!C17</f>
        <v>0</v>
      </c>
    </row>
    <row r="59" spans="1:3" x14ac:dyDescent="0.25">
      <c r="A59" s="191"/>
      <c r="B59" s="23" t="s">
        <v>40</v>
      </c>
      <c r="C59" s="16">
        <f>C17*'Consumo gas natural'!F7</f>
        <v>0</v>
      </c>
    </row>
    <row r="60" spans="1:3" x14ac:dyDescent="0.25">
      <c r="A60" s="171" t="s">
        <v>11</v>
      </c>
      <c r="B60" s="14" t="s">
        <v>31</v>
      </c>
      <c r="C60" s="15">
        <f>C18*'Consumo eléctrico'!F8</f>
        <v>0</v>
      </c>
    </row>
    <row r="61" spans="1:3" x14ac:dyDescent="0.25">
      <c r="A61" s="172"/>
      <c r="B61" s="14" t="s">
        <v>54</v>
      </c>
      <c r="C61" s="15">
        <f>C18*'Consumo eléctrico'!O8</f>
        <v>0</v>
      </c>
    </row>
    <row r="62" spans="1:3" x14ac:dyDescent="0.25">
      <c r="A62" s="172"/>
      <c r="B62" s="14" t="s">
        <v>55</v>
      </c>
      <c r="C62" s="15">
        <v>0</v>
      </c>
    </row>
    <row r="63" spans="1:3" x14ac:dyDescent="0.25">
      <c r="A63" s="172"/>
      <c r="B63" s="17" t="s">
        <v>38</v>
      </c>
      <c r="C63" s="16">
        <f>'Consumo gas natural'!B8*Cocina!C18</f>
        <v>0</v>
      </c>
    </row>
    <row r="64" spans="1:3" x14ac:dyDescent="0.25">
      <c r="A64" s="172"/>
      <c r="B64" s="17" t="s">
        <v>37</v>
      </c>
      <c r="C64" s="16">
        <f>C18*'Consumo gas natural'!D8</f>
        <v>0</v>
      </c>
    </row>
    <row r="65" spans="1:3" x14ac:dyDescent="0.25">
      <c r="A65" s="173"/>
      <c r="B65" s="23" t="s">
        <v>40</v>
      </c>
      <c r="C65" s="16">
        <f>C18*'Consumo gas natural'!F8</f>
        <v>0</v>
      </c>
    </row>
  </sheetData>
  <mergeCells count="13">
    <mergeCell ref="A1:C1"/>
    <mergeCell ref="A2:A11"/>
    <mergeCell ref="B3:B8"/>
    <mergeCell ref="C3:C8"/>
    <mergeCell ref="B9:B11"/>
    <mergeCell ref="C9:C11"/>
    <mergeCell ref="A60:A65"/>
    <mergeCell ref="A24:A29"/>
    <mergeCell ref="A30:A35"/>
    <mergeCell ref="A36:A41"/>
    <mergeCell ref="A42:A47"/>
    <mergeCell ref="A48:A53"/>
    <mergeCell ref="A54:A59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3B7A6-9424-4EEB-A436-D37E1C2CB270}">
  <sheetPr>
    <tabColor rgb="FFFF0000"/>
  </sheetPr>
  <dimension ref="A1:Q63"/>
  <sheetViews>
    <sheetView tabSelected="1" zoomScale="85" zoomScaleNormal="85" workbookViewId="0">
      <selection activeCell="H51" sqref="H51"/>
    </sheetView>
  </sheetViews>
  <sheetFormatPr baseColWidth="10" defaultRowHeight="15" x14ac:dyDescent="0.25"/>
  <cols>
    <col min="1" max="1" width="11.85546875" customWidth="1"/>
    <col min="2" max="2" width="22.85546875" customWidth="1"/>
    <col min="3" max="3" width="28.7109375" bestFit="1" customWidth="1"/>
  </cols>
  <sheetData>
    <row r="1" spans="1:9" x14ac:dyDescent="0.25">
      <c r="A1" s="204" t="s">
        <v>126</v>
      </c>
      <c r="B1" s="205"/>
      <c r="C1" s="126"/>
    </row>
    <row r="2" spans="1:9" x14ac:dyDescent="0.25">
      <c r="A2" s="194" t="s">
        <v>23</v>
      </c>
      <c r="B2" s="9" t="s">
        <v>25</v>
      </c>
    </row>
    <row r="3" spans="1:9" x14ac:dyDescent="0.25">
      <c r="A3" s="194"/>
      <c r="B3" s="196"/>
    </row>
    <row r="4" spans="1:9" x14ac:dyDescent="0.25">
      <c r="A4" s="194"/>
      <c r="B4" s="197"/>
    </row>
    <row r="5" spans="1:9" x14ac:dyDescent="0.25">
      <c r="A5" s="194"/>
      <c r="B5" s="197"/>
    </row>
    <row r="6" spans="1:9" x14ac:dyDescent="0.25">
      <c r="A6" s="194"/>
      <c r="B6" s="197"/>
    </row>
    <row r="7" spans="1:9" x14ac:dyDescent="0.25">
      <c r="A7" s="194"/>
      <c r="B7" s="197"/>
    </row>
    <row r="8" spans="1:9" x14ac:dyDescent="0.25">
      <c r="A8" s="194"/>
      <c r="B8" s="198"/>
    </row>
    <row r="9" spans="1:9" ht="15" customHeight="1" x14ac:dyDescent="0.25">
      <c r="A9" s="194"/>
      <c r="B9" s="206" t="s">
        <v>26</v>
      </c>
    </row>
    <row r="10" spans="1:9" x14ac:dyDescent="0.25">
      <c r="A10" s="194"/>
      <c r="B10" s="206"/>
    </row>
    <row r="11" spans="1:9" x14ac:dyDescent="0.25">
      <c r="A11" s="194"/>
      <c r="B11" s="206"/>
    </row>
    <row r="12" spans="1:9" x14ac:dyDescent="0.25">
      <c r="A12" s="60" t="s">
        <v>0</v>
      </c>
      <c r="B12" s="114">
        <f>Cocina!C12+'Edificio odontología'!C12+Bufet!C12+'Edificio chalet'!C12+'Edificio tinglado'!C12+Taller!C12+Guardia!C12+'Jardín maternal'!C12+'Centro limp.'!C12+'Edificio hemoterapia'!C12+'Edificio tuberculósis'!D12+'Instituto del tórax'!H12</f>
        <v>3092.9</v>
      </c>
      <c r="C12" s="18"/>
      <c r="D12" s="22" t="s">
        <v>31</v>
      </c>
      <c r="E12" s="14" t="s">
        <v>54</v>
      </c>
      <c r="F12" s="14" t="s">
        <v>55</v>
      </c>
      <c r="G12" s="23" t="s">
        <v>38</v>
      </c>
      <c r="H12" s="23" t="s">
        <v>37</v>
      </c>
      <c r="I12" s="23" t="s">
        <v>41</v>
      </c>
    </row>
    <row r="13" spans="1:9" x14ac:dyDescent="0.25">
      <c r="A13" s="57" t="s">
        <v>1</v>
      </c>
      <c r="B13" s="115">
        <f>Cocina!C13+'Edificio odontología'!C13+Bufet!C13+'Edificio chalet'!C13+'Edificio tinglado'!C13+Taller!C13+Guardia!C13+'Jardín maternal'!C13+'Centro limp.'!C13+'Edificio hemoterapia'!C13+'Edificio tuberculósis'!D13+'Instituto del tórax'!H13</f>
        <v>804.42000000000007</v>
      </c>
      <c r="D13" s="24">
        <f>C22+C28+C34+C40+C46+C52+C58</f>
        <v>54.595310400740246</v>
      </c>
      <c r="E13" s="24">
        <f>C23+C29+C35+C41+C47+C53+C59</f>
        <v>30.745438455587781</v>
      </c>
      <c r="F13" s="24">
        <f>C24+C30+C36+C42+C48+C54+C60</f>
        <v>3.3917532932850465</v>
      </c>
      <c r="G13" s="24">
        <f>C25+C31+C37+C43+C49+C55+C61</f>
        <v>53.817420047999988</v>
      </c>
      <c r="H13" s="24">
        <f>C26+C32+C38+C44+C50+C56+C62</f>
        <v>12.493329653999997</v>
      </c>
      <c r="I13" s="24">
        <f>C27+C33+C39+C45+C51+C57+C63</f>
        <v>29.791786097999989</v>
      </c>
    </row>
    <row r="14" spans="1:9" x14ac:dyDescent="0.25">
      <c r="A14" s="58" t="s">
        <v>2</v>
      </c>
      <c r="B14" s="116">
        <f>Cocina!C14+'Edificio odontología'!C14+Bufet!C14+'Edificio chalet'!C14+'Edificio tinglado'!C14+Taller!C14+Guardia!C14+'Jardín maternal'!C14+'Centro limp.'!C14+'Edificio hemoterapia'!C14+'Edificio tuberculósis'!D14+'Instituto del tórax'!H14</f>
        <v>2672.82</v>
      </c>
    </row>
    <row r="15" spans="1:9" x14ac:dyDescent="0.25">
      <c r="A15" s="59" t="s">
        <v>3</v>
      </c>
      <c r="B15" s="117">
        <f>Cocina!C15+'Edificio odontología'!C15+Bufet!C15+'Edificio chalet'!C15+'Edificio tinglado'!C15+Taller!C15+Guardia!C15+'Jardín maternal'!C15+'Centro limp.'!C15+'Edificio hemoterapia'!C15+'Edificio tuberculósis'!D15+'Instituto del tórax'!H15</f>
        <v>1550.6</v>
      </c>
      <c r="D15" s="202" t="s">
        <v>71</v>
      </c>
      <c r="E15" s="203"/>
    </row>
    <row r="16" spans="1:9" x14ac:dyDescent="0.25">
      <c r="A16" s="63" t="s">
        <v>4</v>
      </c>
      <c r="B16" s="118">
        <f>Cocina!C16+'Edificio odontología'!C16+Bufet!C16+'Edificio chalet'!C16+'Edificio tinglado'!C16+Taller!C16+Guardia!C16+'Jardín maternal'!C16+'Centro limp.'!C16+'Edificio hemoterapia'!C16+'Edificio tuberculósis'!D16+'Instituto del tórax'!H16</f>
        <v>3944.3900000000003</v>
      </c>
      <c r="D16" s="22" t="s">
        <v>39</v>
      </c>
      <c r="E16" s="23" t="s">
        <v>35</v>
      </c>
    </row>
    <row r="17" spans="1:17" x14ac:dyDescent="0.25">
      <c r="A17" s="61" t="s">
        <v>5</v>
      </c>
      <c r="B17" s="119">
        <f>Cocina!C17+'Edificio odontología'!C17+Bufet!C17+'Edificio chalet'!C17+'Edificio tinglado'!C17+Taller!C17+Guardia!C17+'Jardín maternal'!C17+'Centro limp.'!C17+'Edificio hemoterapia'!C17+'Edificio tuberculósis'!D17+'Instituto del tórax'!H17</f>
        <v>2493.9199999999996</v>
      </c>
      <c r="D17" s="24">
        <f>SUM(D13:F13)</f>
        <v>88.732502149613069</v>
      </c>
      <c r="E17" s="24">
        <f>SUM(G13:I13)</f>
        <v>96.10253579999997</v>
      </c>
    </row>
    <row r="18" spans="1:17" x14ac:dyDescent="0.25">
      <c r="A18" s="62" t="s">
        <v>11</v>
      </c>
      <c r="B18" s="125">
        <f>Cocina!C18+'Edificio odontología'!C18+Bufet!C18+'Edificio chalet'!C18+'Edificio tinglado'!C18+Taller!C18+Guardia!C18+'Jardín maternal'!C18+'Centro limp.'!C18+'Edificio hemoterapia'!C18+'Edificio tuberculósis'!D18+'Instituto del tórax'!H18</f>
        <v>1254.46</v>
      </c>
    </row>
    <row r="19" spans="1:17" x14ac:dyDescent="0.25">
      <c r="A19" s="13" t="s">
        <v>10</v>
      </c>
      <c r="B19" s="127">
        <f>SUM(B12:B18)</f>
        <v>15813.510000000002</v>
      </c>
    </row>
    <row r="20" spans="1:17" x14ac:dyDescent="0.25">
      <c r="I20" s="18"/>
      <c r="J20" s="18"/>
      <c r="K20" s="18"/>
      <c r="L20" s="18"/>
      <c r="M20" s="18"/>
      <c r="N20" s="18"/>
    </row>
    <row r="21" spans="1:17" x14ac:dyDescent="0.25">
      <c r="A21" s="9" t="s">
        <v>23</v>
      </c>
      <c r="B21" s="9" t="s">
        <v>22</v>
      </c>
      <c r="C21" s="20" t="s">
        <v>135</v>
      </c>
      <c r="D21" s="9" t="s">
        <v>45</v>
      </c>
      <c r="E21" s="9" t="s">
        <v>46</v>
      </c>
    </row>
    <row r="22" spans="1:17" x14ac:dyDescent="0.25">
      <c r="A22" s="174" t="s">
        <v>0</v>
      </c>
      <c r="B22" s="14" t="s">
        <v>136</v>
      </c>
      <c r="C22" s="15">
        <f>'Instituto del tórax'!C24+'Edificio tuberculósis'!C24+'Edificio hemoterapia'!C24+'Centro limp.'!C24+'Jardín maternal'!C24+Guardia!C24+Taller!C24+'Edificio tinglado'!C24+'Edificio chalet'!C24+Bufet!C24+'Edificio odontología'!C24+Cocina!C24</f>
        <v>7.7301000628380789</v>
      </c>
      <c r="D22" s="168">
        <f>C22/E$22</f>
        <v>7.0273636934891623E-2</v>
      </c>
      <c r="E22" s="9">
        <v>110</v>
      </c>
      <c r="F22" s="18">
        <f>SUM(C22:C27)</f>
        <v>40.014508257938701</v>
      </c>
    </row>
    <row r="23" spans="1:17" x14ac:dyDescent="0.25">
      <c r="A23" s="175"/>
      <c r="B23" s="14" t="s">
        <v>137</v>
      </c>
      <c r="C23" s="15">
        <f>'Instituto del tórax'!C25+'Edificio tuberculósis'!C25+'Edificio hemoterapia'!C25+'Centro limp.'!C25+'Jardín maternal'!C25+Guardia!C25+Taller!C25+'Edificio tinglado'!C25+'Edificio chalet'!C25+Bufet!C25+'Edificio odontología'!C25+Cocina!C25</f>
        <v>7.4089755549629075</v>
      </c>
      <c r="D23" s="168">
        <f t="shared" ref="D23:D63" si="0">C23/E$22</f>
        <v>6.735432322693552E-2</v>
      </c>
    </row>
    <row r="24" spans="1:17" x14ac:dyDescent="0.25">
      <c r="A24" s="175"/>
      <c r="B24" s="14" t="s">
        <v>138</v>
      </c>
      <c r="C24" s="15">
        <f>'Instituto del tórax'!C26+'Edificio tuberculósis'!C26+'Edificio hemoterapia'!C26+'Centro limp.'!C26+'Jardín maternal'!C26+Guardia!C26+Taller!C26+'Edificio tinglado'!C26+'Edificio chalet'!C26+Bufet!C26+'Edificio odontología'!C26+Cocina!C26</f>
        <v>0</v>
      </c>
      <c r="D24" s="168">
        <f t="shared" si="0"/>
        <v>0</v>
      </c>
      <c r="I24" s="18"/>
      <c r="J24" s="18"/>
      <c r="K24" s="18"/>
      <c r="L24" s="18"/>
      <c r="M24" s="18"/>
      <c r="N24" s="18"/>
      <c r="P24" s="18"/>
      <c r="Q24" s="18"/>
    </row>
    <row r="25" spans="1:17" x14ac:dyDescent="0.25">
      <c r="A25" s="175"/>
      <c r="B25" s="17" t="s">
        <v>139</v>
      </c>
      <c r="C25" s="16">
        <f>'Instituto del tórax'!C27+'Edificio tuberculósis'!C27+'Edificio hemoterapia'!C27+'Centro limp.'!C27+'Jardín maternal'!C27+Guardia!C27+Taller!C27+'Edificio tinglado'!C27+'Edificio chalet'!C27+Bufet!C27+'Edificio odontología'!C27+Cocina!C27</f>
        <v>19.753167481997714</v>
      </c>
      <c r="D25" s="169">
        <f>C25/E$22</f>
        <v>0.17957424983634285</v>
      </c>
    </row>
    <row r="26" spans="1:17" x14ac:dyDescent="0.25">
      <c r="A26" s="175"/>
      <c r="B26" s="17" t="s">
        <v>140</v>
      </c>
      <c r="C26" s="16">
        <f>'Instituto del tórax'!C28+'Edificio tuberculósis'!C28+'Edificio hemoterapia'!C28+'Centro limp.'!C28+'Jardín maternal'!C28+Guardia!C28+Taller!C28+'Edificio tinglado'!C28+'Edificio chalet'!C28+Bufet!C28+'Edificio odontología'!C28+Cocina!C28</f>
        <v>5.1222651581399985</v>
      </c>
      <c r="D26" s="169">
        <f t="shared" si="0"/>
        <v>4.6566046892181807E-2</v>
      </c>
    </row>
    <row r="27" spans="1:17" x14ac:dyDescent="0.25">
      <c r="A27" s="176"/>
      <c r="B27" s="23" t="s">
        <v>141</v>
      </c>
      <c r="C27" s="16">
        <f>'Instituto del tórax'!C29+'Edificio tuberculósis'!C29+'Edificio hemoterapia'!C29+'Centro limp.'!C29+'Jardín maternal'!C29+Guardia!C29+Taller!C29+'Edificio tinglado'!C29+'Edificio chalet'!C29+Bufet!C29+'Edificio odontología'!C29+Cocina!C29</f>
        <v>0</v>
      </c>
      <c r="D27" s="169">
        <f t="shared" si="0"/>
        <v>0</v>
      </c>
    </row>
    <row r="28" spans="1:17" x14ac:dyDescent="0.25">
      <c r="A28" s="177" t="s">
        <v>1</v>
      </c>
      <c r="B28" s="14" t="s">
        <v>136</v>
      </c>
      <c r="C28" s="15">
        <f>'Instituto del tórax'!C30+'Edificio tuberculósis'!C30+'Edificio hemoterapia'!C30+'Centro limp.'!C30+'Jardín maternal'!C30+Guardia!C30+Taller!C30+'Edificio tinglado'!C30+'Edificio chalet'!C30+Bufet!C30+'Edificio odontología'!C30+Cocina!C30</f>
        <v>3.0917703684175923</v>
      </c>
      <c r="D28" s="168">
        <f t="shared" si="0"/>
        <v>2.8107003349250839E-2</v>
      </c>
      <c r="F28" s="18">
        <f>SUM(C28:C33)</f>
        <v>14.072152270062292</v>
      </c>
    </row>
    <row r="29" spans="1:17" x14ac:dyDescent="0.25">
      <c r="A29" s="178"/>
      <c r="B29" s="14" t="s">
        <v>137</v>
      </c>
      <c r="C29" s="15">
        <f>'Instituto del tórax'!C31+'Edificio tuberculósis'!C31+'Edificio hemoterapia'!C31+'Centro limp.'!C31+'Jardín maternal'!C31+Guardia!C31+Taller!C31+'Edificio tinglado'!C31+'Edificio chalet'!C31+Bufet!C31+'Edificio odontología'!C31+Cocina!C31</f>
        <v>2.1853269182160222</v>
      </c>
      <c r="D29" s="168">
        <f t="shared" si="0"/>
        <v>1.9866608347418383E-2</v>
      </c>
    </row>
    <row r="30" spans="1:17" x14ac:dyDescent="0.25">
      <c r="A30" s="178"/>
      <c r="B30" s="14" t="s">
        <v>138</v>
      </c>
      <c r="C30" s="15">
        <f>'Instituto del tórax'!C32+'Edificio tuberculósis'!C32+'Edificio hemoterapia'!C32+'Centro limp.'!C32+'Jardín maternal'!C32+Guardia!C32+Taller!C32+'Edificio tinglado'!C32+'Edificio chalet'!C32+Bufet!C32+'Edificio odontología'!C32+Cocina!C32</f>
        <v>0</v>
      </c>
      <c r="D30" s="168">
        <f t="shared" si="0"/>
        <v>0</v>
      </c>
    </row>
    <row r="31" spans="1:17" x14ac:dyDescent="0.25">
      <c r="A31" s="178"/>
      <c r="B31" s="17" t="s">
        <v>139</v>
      </c>
      <c r="C31" s="16">
        <f>'Instituto del tórax'!C33+'Edificio tuberculósis'!C33+'Edificio hemoterapia'!C33+'Centro limp.'!C33+'Jardín maternal'!C33+Guardia!C33+Taller!C33+'Edificio tinglado'!C33+'Edificio chalet'!C33+Bufet!C33+'Edificio odontología'!C33+Cocina!C33</f>
        <v>6.1714557560886769</v>
      </c>
      <c r="D31" s="169">
        <f t="shared" si="0"/>
        <v>5.6104143237169793E-2</v>
      </c>
    </row>
    <row r="32" spans="1:17" x14ac:dyDescent="0.25">
      <c r="A32" s="178"/>
      <c r="B32" s="17" t="s">
        <v>140</v>
      </c>
      <c r="C32" s="16">
        <f>'Instituto del tórax'!C34+'Edificio tuberculósis'!C34+'Edificio hemoterapia'!C34+'Centro limp.'!C34+'Jardín maternal'!C34+Guardia!C34+Taller!C34+'Edificio tinglado'!C34+'Edificio chalet'!C34+Bufet!C34+'Edificio odontología'!C34+Cocina!C34</f>
        <v>2.6235992273399993</v>
      </c>
      <c r="D32" s="169">
        <f t="shared" si="0"/>
        <v>2.3850902066727266E-2</v>
      </c>
    </row>
    <row r="33" spans="1:6" x14ac:dyDescent="0.25">
      <c r="A33" s="179"/>
      <c r="B33" s="23" t="s">
        <v>141</v>
      </c>
      <c r="C33" s="16">
        <f>'Instituto del tórax'!C35+'Edificio tuberculósis'!C35+'Edificio hemoterapia'!C35+'Centro limp.'!C35+'Jardín maternal'!C35+Guardia!C35+Taller!C35+'Edificio tinglado'!C35+'Edificio chalet'!C35+Bufet!C35+'Edificio odontología'!C35+Cocina!C35</f>
        <v>0</v>
      </c>
      <c r="D33" s="169">
        <f t="shared" si="0"/>
        <v>0</v>
      </c>
    </row>
    <row r="34" spans="1:6" x14ac:dyDescent="0.25">
      <c r="A34" s="180" t="s">
        <v>2</v>
      </c>
      <c r="B34" s="14" t="s">
        <v>136</v>
      </c>
      <c r="C34" s="15">
        <f>'Instituto del tórax'!C36+'Edificio tuberculósis'!C36+'Edificio hemoterapia'!C36+'Centro limp.'!C36+'Jardín maternal'!C36+Guardia!C36+Taller!C36+'Edificio tinglado'!C36+'Edificio chalet'!C36+Bufet!C36+'Edificio odontología'!C36+Cocina!C36</f>
        <v>22.664906660512031</v>
      </c>
      <c r="D34" s="168">
        <f t="shared" si="0"/>
        <v>0.20604460600465482</v>
      </c>
      <c r="F34" s="18">
        <f>SUM(C34:C39)</f>
        <v>33.971037812721313</v>
      </c>
    </row>
    <row r="35" spans="1:6" x14ac:dyDescent="0.25">
      <c r="A35" s="181"/>
      <c r="B35" s="14" t="s">
        <v>137</v>
      </c>
      <c r="C35" s="15">
        <f>'Instituto del tórax'!C37+'Edificio tuberculósis'!C37+'Edificio hemoterapia'!C37+'Centro limp.'!C37+'Jardín maternal'!C37+Guardia!C37+Taller!C37+'Edificio tinglado'!C37+'Edificio chalet'!C37+Bufet!C37+'Edificio odontología'!C37+Cocina!C37</f>
        <v>7.3727140280058947</v>
      </c>
      <c r="D35" s="168">
        <f t="shared" si="0"/>
        <v>6.7024672981871772E-2</v>
      </c>
      <c r="F35" s="18"/>
    </row>
    <row r="36" spans="1:6" x14ac:dyDescent="0.25">
      <c r="A36" s="181"/>
      <c r="B36" s="14" t="s">
        <v>138</v>
      </c>
      <c r="C36" s="15">
        <f>'Instituto del tórax'!C38+'Edificio tuberculósis'!C38+'Edificio hemoterapia'!C38+'Centro limp.'!C38+'Jardín maternal'!C38+Guardia!C38+Taller!C38+'Edificio tinglado'!C38+'Edificio chalet'!C38+Bufet!C38+'Edificio odontología'!C38+Cocina!C38</f>
        <v>0</v>
      </c>
      <c r="D36" s="168">
        <f t="shared" si="0"/>
        <v>0</v>
      </c>
    </row>
    <row r="37" spans="1:6" x14ac:dyDescent="0.25">
      <c r="A37" s="181"/>
      <c r="B37" s="17" t="s">
        <v>139</v>
      </c>
      <c r="C37" s="16">
        <f>'Instituto del tórax'!C39+'Edificio tuberculósis'!C39+'Edificio hemoterapia'!C39+'Centro limp.'!C39+'Jardín maternal'!C39+Guardia!C39+Taller!C39+'Edificio tinglado'!C39+'Edificio chalet'!C39+Bufet!C39+'Edificio odontología'!C39+Cocina!C39</f>
        <v>3.8084838276633857</v>
      </c>
      <c r="D37" s="169">
        <f t="shared" si="0"/>
        <v>3.4622580251485326E-2</v>
      </c>
    </row>
    <row r="38" spans="1:6" x14ac:dyDescent="0.25">
      <c r="A38" s="181"/>
      <c r="B38" s="17" t="s">
        <v>140</v>
      </c>
      <c r="C38" s="16">
        <f>'Instituto del tórax'!C40+'Edificio tuberculósis'!C40+'Edificio hemoterapia'!C40+'Centro limp.'!C40+'Jardín maternal'!C40+Guardia!C40+Taller!C40+'Edificio tinglado'!C40+'Edificio chalet'!C40+Bufet!C40+'Edificio odontología'!C40+Cocina!C40</f>
        <v>0.12493329653999999</v>
      </c>
      <c r="D38" s="169">
        <f t="shared" si="0"/>
        <v>1.1357572412727271E-3</v>
      </c>
    </row>
    <row r="39" spans="1:6" x14ac:dyDescent="0.25">
      <c r="A39" s="182"/>
      <c r="B39" s="23" t="s">
        <v>141</v>
      </c>
      <c r="C39" s="16">
        <f>'Instituto del tórax'!C41+'Edificio tuberculósis'!C41+'Edificio hemoterapia'!C41+'Centro limp.'!C41+'Jardín maternal'!C41+Guardia!C41+Taller!C41+'Edificio tinglado'!C41+'Edificio chalet'!C41+Bufet!C41+'Edificio odontología'!C41+Cocina!C41</f>
        <v>0</v>
      </c>
      <c r="D39" s="169">
        <f t="shared" si="0"/>
        <v>0</v>
      </c>
    </row>
    <row r="40" spans="1:6" x14ac:dyDescent="0.25">
      <c r="A40" s="183" t="s">
        <v>32</v>
      </c>
      <c r="B40" s="14" t="s">
        <v>136</v>
      </c>
      <c r="C40" s="15">
        <f>'Instituto del tórax'!C42+'Edificio tuberculósis'!C42+'Edificio hemoterapia'!C42+'Centro limp.'!C42+'Jardín maternal'!C42+Guardia!C42+Taller!C42+'Edificio tinglado'!C42+'Edificio chalet'!C42+Bufet!C42+'Edificio odontología'!C42+Cocina!C42</f>
        <v>2.1712491608270374</v>
      </c>
      <c r="D40" s="168">
        <f t="shared" si="0"/>
        <v>1.973862873479125E-2</v>
      </c>
      <c r="F40" s="18">
        <f>SUM(C40:C45)</f>
        <v>5.508823721233588</v>
      </c>
    </row>
    <row r="41" spans="1:6" x14ac:dyDescent="0.25">
      <c r="A41" s="184"/>
      <c r="B41" s="14" t="s">
        <v>137</v>
      </c>
      <c r="C41" s="15">
        <f>'Instituto del tórax'!C43+'Edificio tuberculósis'!C43+'Edificio hemoterapia'!C43+'Centro limp.'!C43+'Jardín maternal'!C43+Guardia!C43+Taller!C43+'Edificio tinglado'!C43+'Edificio chalet'!C43+Bufet!C43+'Edificio odontología'!C43+Cocina!C43</f>
        <v>1.7517431190041794</v>
      </c>
      <c r="D41" s="168">
        <f t="shared" si="0"/>
        <v>1.5924937445492539E-2</v>
      </c>
    </row>
    <row r="42" spans="1:6" x14ac:dyDescent="0.25">
      <c r="A42" s="184"/>
      <c r="B42" s="14" t="s">
        <v>138</v>
      </c>
      <c r="C42" s="15">
        <f>'Instituto del tórax'!C44+'Edificio tuberculósis'!C44+'Edificio hemoterapia'!C44+'Centro limp.'!C44+'Jardín maternal'!C44+Guardia!C44+Taller!C44+'Edificio tinglado'!C44+'Edificio chalet'!C44+Bufet!C44+'Edificio odontología'!C44+Cocina!C44</f>
        <v>0</v>
      </c>
      <c r="D42" s="168">
        <f t="shared" si="0"/>
        <v>0</v>
      </c>
    </row>
    <row r="43" spans="1:6" x14ac:dyDescent="0.25">
      <c r="A43" s="184"/>
      <c r="B43" s="17" t="s">
        <v>139</v>
      </c>
      <c r="C43" s="16">
        <f>'Instituto del tórax'!C45+'Edificio tuberculósis'!C45+'Edificio hemoterapia'!C45+'Centro limp.'!C45+'Jardín maternal'!C45+Guardia!C45+Taller!C45+'Edificio tinglado'!C45+'Edificio chalet'!C45+Bufet!C45+'Edificio odontología'!C45+Cocina!C45</f>
        <v>1.5233647931323711</v>
      </c>
      <c r="D43" s="169">
        <f t="shared" si="0"/>
        <v>1.3848770846657919E-2</v>
      </c>
    </row>
    <row r="44" spans="1:6" x14ac:dyDescent="0.25">
      <c r="A44" s="184"/>
      <c r="B44" s="17" t="s">
        <v>140</v>
      </c>
      <c r="C44" s="16">
        <f>'Instituto del tórax'!C46+'Edificio tuberculósis'!C46+'Edificio hemoterapia'!C46+'Centro limp.'!C46+'Jardín maternal'!C46+Guardia!C46+Taller!C46+'Edificio tinglado'!C46+'Edificio chalet'!C46+Bufet!C46+'Edificio odontología'!C46+Cocina!C46</f>
        <v>6.2466648269999994E-2</v>
      </c>
      <c r="D44" s="169">
        <f t="shared" si="0"/>
        <v>5.6787862063636355E-4</v>
      </c>
    </row>
    <row r="45" spans="1:6" x14ac:dyDescent="0.25">
      <c r="A45" s="185"/>
      <c r="B45" s="23" t="s">
        <v>141</v>
      </c>
      <c r="C45" s="16">
        <f>'Instituto del tórax'!C47+'Edificio tuberculósis'!C47+'Edificio hemoterapia'!C47+'Centro limp.'!C47+'Jardín maternal'!C47+Guardia!C47+Taller!C47+'Edificio tinglado'!C47+'Edificio chalet'!C47+Bufet!C47+'Edificio odontología'!C47+Cocina!C47</f>
        <v>0</v>
      </c>
      <c r="D45" s="169">
        <f t="shared" si="0"/>
        <v>0</v>
      </c>
    </row>
    <row r="46" spans="1:6" x14ac:dyDescent="0.25">
      <c r="A46" s="186" t="s">
        <v>4</v>
      </c>
      <c r="B46" s="14" t="s">
        <v>136</v>
      </c>
      <c r="C46" s="15">
        <f>'Instituto del tórax'!C48+'Edificio tuberculósis'!C48+'Edificio hemoterapia'!C48+'Centro limp.'!C48+'Jardín maternal'!C48+Guardia!C48+Taller!C48+'Edificio tinglado'!C48+'Edificio chalet'!C48+Bufet!C48+'Edificio odontología'!C48+Cocina!C48</f>
        <v>11.878527273882291</v>
      </c>
      <c r="D46" s="168">
        <f t="shared" si="0"/>
        <v>0.1079866115807481</v>
      </c>
      <c r="F46" s="18">
        <f>SUM(C46:C51)</f>
        <v>52.174231451722669</v>
      </c>
    </row>
    <row r="47" spans="1:6" x14ac:dyDescent="0.25">
      <c r="A47" s="187"/>
      <c r="B47" s="14" t="s">
        <v>137</v>
      </c>
      <c r="C47" s="15">
        <f>'Instituto del tórax'!C49+'Edificio tuberculósis'!C49+'Edificio hemoterapia'!C49+'Centro limp.'!C49+'Jardín maternal'!C49+Guardia!C49+Taller!C49+'Edificio tinglado'!C49+'Edificio chalet'!C49+Bufet!C49+'Edificio odontología'!C49+Cocina!C49</f>
        <v>2.9970701502663473</v>
      </c>
      <c r="D47" s="168">
        <f t="shared" si="0"/>
        <v>2.7246092275148612E-2</v>
      </c>
    </row>
    <row r="48" spans="1:6" x14ac:dyDescent="0.25">
      <c r="A48" s="187"/>
      <c r="B48" s="14" t="s">
        <v>138</v>
      </c>
      <c r="C48" s="15">
        <f>'Instituto del tórax'!C50+'Edificio tuberculósis'!C50+'Edificio hemoterapia'!C50+'Centro limp.'!C50+'Jardín maternal'!C50+Guardia!C50+Taller!C50+'Edificio tinglado'!C50+'Edificio chalet'!C50+Bufet!C50+'Edificio odontología'!C50+Cocina!C50</f>
        <v>0.38714935032457076</v>
      </c>
      <c r="D48" s="168">
        <f t="shared" si="0"/>
        <v>3.5195395484051888E-3</v>
      </c>
    </row>
    <row r="49" spans="1:6" x14ac:dyDescent="0.25">
      <c r="A49" s="187"/>
      <c r="B49" s="17" t="s">
        <v>139</v>
      </c>
      <c r="C49" s="16">
        <f>'Instituto del tórax'!C51+'Edificio tuberculósis'!C51+'Edificio hemoterapia'!C51+'Centro limp.'!C51+'Jardín maternal'!C51+Guardia!C51+Taller!C51+'Edificio tinglado'!C51+'Edificio chalet'!C51+Bufet!C51+'Edificio odontología'!C51+Cocina!C51</f>
        <v>5.2456991311494683</v>
      </c>
      <c r="D49" s="169">
        <f t="shared" si="0"/>
        <v>4.7688173919540618E-2</v>
      </c>
    </row>
    <row r="50" spans="1:6" x14ac:dyDescent="0.25">
      <c r="A50" s="187"/>
      <c r="B50" s="17" t="s">
        <v>140</v>
      </c>
      <c r="C50" s="16">
        <f>'Instituto del tórax'!C52+'Edificio tuberculósis'!C52+'Edificio hemoterapia'!C52+'Centro limp.'!C52+'Jardín maternal'!C52+Guardia!C52+Taller!C52+'Edificio tinglado'!C52+'Edificio chalet'!C52+Bufet!C52+'Edificio odontología'!C52+Cocina!C52</f>
        <v>1.8739994480999997</v>
      </c>
      <c r="D50" s="169">
        <f t="shared" si="0"/>
        <v>1.7036358619090908E-2</v>
      </c>
    </row>
    <row r="51" spans="1:6" x14ac:dyDescent="0.25">
      <c r="A51" s="188"/>
      <c r="B51" s="23" t="s">
        <v>141</v>
      </c>
      <c r="C51" s="16">
        <f>'Instituto del tórax'!C53+'Edificio tuberculósis'!C53+'Edificio hemoterapia'!C53+'Centro limp.'!C53+'Jardín maternal'!C53+Guardia!C53+Taller!C53+'Edificio tinglado'!C53+'Edificio chalet'!C53+Bufet!C53+'Edificio odontología'!C53+Cocina!C53</f>
        <v>29.791786097999989</v>
      </c>
      <c r="D51" s="169">
        <f t="shared" si="0"/>
        <v>0.27083441907272715</v>
      </c>
    </row>
    <row r="52" spans="1:6" x14ac:dyDescent="0.25">
      <c r="A52" s="189" t="s">
        <v>5</v>
      </c>
      <c r="B52" s="14" t="s">
        <v>136</v>
      </c>
      <c r="C52" s="15">
        <f>'Instituto del tórax'!C54+'Edificio tuberculósis'!C54+'Edificio hemoterapia'!C54+'Centro limp.'!C54+'Jardín maternal'!C54+Guardia!C54+Taller!C54+'Edificio tinglado'!C54+'Edificio chalet'!C54+Bufet!C54+'Edificio odontología'!C54+Cocina!C54</f>
        <v>4.7594265240559768</v>
      </c>
      <c r="D52" s="168">
        <f t="shared" si="0"/>
        <v>4.3267513855054333E-2</v>
      </c>
      <c r="F52" s="18">
        <f>SUM(C52:C57)</f>
        <v>26.668296161262731</v>
      </c>
    </row>
    <row r="53" spans="1:6" x14ac:dyDescent="0.25">
      <c r="A53" s="190"/>
      <c r="B53" s="14" t="s">
        <v>137</v>
      </c>
      <c r="C53" s="15">
        <f>'Instituto del tórax'!C55+'Edificio tuberculósis'!C55+'Edificio hemoterapia'!C55+'Centro limp.'!C55+'Jardín maternal'!C55+Guardia!C55+Taller!C55+'Edificio tinglado'!C55+'Edificio chalet'!C55+Bufet!C55+'Edificio odontología'!C55+Cocina!C55</f>
        <v>6.2412937090810274</v>
      </c>
      <c r="D53" s="168">
        <f t="shared" si="0"/>
        <v>5.6739033718918433E-2</v>
      </c>
    </row>
    <row r="54" spans="1:6" x14ac:dyDescent="0.25">
      <c r="A54" s="190"/>
      <c r="B54" s="14" t="s">
        <v>138</v>
      </c>
      <c r="C54" s="15">
        <f>'Instituto del tórax'!C56+'Edificio tuberculósis'!C56+'Edificio hemoterapia'!C56+'Centro limp.'!C56+'Jardín maternal'!C56+Guardia!C56+Taller!C56+'Edificio tinglado'!C56+'Edificio chalet'!C56+Bufet!C56+'Edificio odontología'!C56+Cocina!C56</f>
        <v>3.0046039429604758</v>
      </c>
      <c r="D54" s="168">
        <f t="shared" si="0"/>
        <v>2.7314581299640688E-2</v>
      </c>
    </row>
    <row r="55" spans="1:6" x14ac:dyDescent="0.25">
      <c r="A55" s="190"/>
      <c r="B55" s="17" t="s">
        <v>139</v>
      </c>
      <c r="C55" s="16">
        <f>'Instituto del tórax'!C57+'Edificio tuberculósis'!C57+'Edificio hemoterapia'!C57+'Centro limp.'!C57+'Jardín maternal'!C57+Guardia!C57+Taller!C57+'Edificio tinglado'!C57+'Edificio chalet'!C57+Bufet!C57+'Edificio odontología'!C57+Cocina!C57</f>
        <v>10.164306054365248</v>
      </c>
      <c r="D55" s="169">
        <f t="shared" si="0"/>
        <v>9.240278231241135E-2</v>
      </c>
    </row>
    <row r="56" spans="1:6" x14ac:dyDescent="0.25">
      <c r="A56" s="190"/>
      <c r="B56" s="17" t="s">
        <v>140</v>
      </c>
      <c r="C56" s="16">
        <f>'Instituto del tórax'!C58+'Edificio tuberculósis'!C58+'Edificio hemoterapia'!C58+'Centro limp.'!C58+'Jardín maternal'!C58+Guardia!C58+Taller!C58+'Edificio tinglado'!C58+'Edificio chalet'!C58+Bufet!C58+'Edificio odontología'!C58+Cocina!C58</f>
        <v>2.4986659307999997</v>
      </c>
      <c r="D56" s="169">
        <f t="shared" si="0"/>
        <v>2.2715144825454541E-2</v>
      </c>
    </row>
    <row r="57" spans="1:6" x14ac:dyDescent="0.25">
      <c r="A57" s="191"/>
      <c r="B57" s="23" t="s">
        <v>141</v>
      </c>
      <c r="C57" s="16">
        <f>'Instituto del tórax'!C59+'Edificio tuberculósis'!C59+'Edificio hemoterapia'!C59+'Centro limp.'!C59+'Jardín maternal'!C59+Guardia!C59+Taller!C59+'Edificio tinglado'!C59+'Edificio chalet'!C59+Bufet!C59+'Edificio odontología'!C59+Cocina!C59</f>
        <v>0</v>
      </c>
      <c r="D57" s="169">
        <f t="shared" si="0"/>
        <v>0</v>
      </c>
    </row>
    <row r="58" spans="1:6" x14ac:dyDescent="0.25">
      <c r="A58" s="171" t="s">
        <v>11</v>
      </c>
      <c r="B58" s="14" t="s">
        <v>136</v>
      </c>
      <c r="C58" s="15">
        <f>'Instituto del tórax'!C60+'Edificio tuberculósis'!C60+'Edificio hemoterapia'!C60+'Centro limp.'!C60+'Jardín maternal'!C60+Guardia!C60+Taller!C60+'Edificio tinglado'!C60+'Edificio chalet'!C60+Bufet!C60+'Edificio odontología'!C60+Cocina!C60</f>
        <v>2.2993303502072338</v>
      </c>
      <c r="D58" s="168">
        <f t="shared" si="0"/>
        <v>2.0903003183702126E-2</v>
      </c>
      <c r="F58" s="18">
        <f>SUM(C58:C63)</f>
        <v>12.425988274671765</v>
      </c>
    </row>
    <row r="59" spans="1:6" x14ac:dyDescent="0.25">
      <c r="A59" s="172"/>
      <c r="B59" s="14" t="s">
        <v>137</v>
      </c>
      <c r="C59" s="15">
        <f>'Instituto del tórax'!C61+'Edificio tuberculósis'!C61+'Edificio hemoterapia'!C61+'Centro limp.'!C61+'Jardín maternal'!C61+Guardia!C61+Taller!C61+'Edificio tinglado'!C61+'Edificio chalet'!C61+Bufet!C61+'Edificio odontología'!C61+Cocina!C61</f>
        <v>2.7883149760514074</v>
      </c>
      <c r="D59" s="168">
        <f t="shared" si="0"/>
        <v>2.5348317964103705E-2</v>
      </c>
    </row>
    <row r="60" spans="1:6" x14ac:dyDescent="0.25">
      <c r="A60" s="172"/>
      <c r="B60" s="14" t="s">
        <v>138</v>
      </c>
      <c r="C60" s="15">
        <f>'Instituto del tórax'!C62+'Edificio tuberculósis'!C62+'Edificio hemoterapia'!C62+'Centro limp.'!C62+'Jardín maternal'!C62+Guardia!C62+Taller!C62+'Edificio tinglado'!C62+'Edificio chalet'!C62+Bufet!C62+'Edificio odontología'!C62+Cocina!C62</f>
        <v>0</v>
      </c>
      <c r="D60" s="168">
        <f t="shared" si="0"/>
        <v>0</v>
      </c>
    </row>
    <row r="61" spans="1:6" x14ac:dyDescent="0.25">
      <c r="A61" s="172"/>
      <c r="B61" s="17" t="s">
        <v>139</v>
      </c>
      <c r="C61" s="16">
        <f>'Instituto del tórax'!C63+'Edificio tuberculósis'!C63+'Edificio hemoterapia'!C63+'Centro limp.'!C63+'Jardín maternal'!C63+Guardia!C63+Taller!C63+'Edificio tinglado'!C63+'Edificio chalet'!C63+Bufet!C63+'Edificio odontología'!C63+Cocina!C63</f>
        <v>7.150943003603123</v>
      </c>
      <c r="D61" s="169">
        <f t="shared" si="0"/>
        <v>6.5008572760028388E-2</v>
      </c>
    </row>
    <row r="62" spans="1:6" x14ac:dyDescent="0.25">
      <c r="A62" s="172"/>
      <c r="B62" s="17" t="s">
        <v>140</v>
      </c>
      <c r="C62" s="16">
        <f>'Instituto del tórax'!C64+'Edificio tuberculósis'!C64+'Edificio hemoterapia'!C64+'Centro limp.'!C64+'Jardín maternal'!C64+Guardia!C64+Taller!C64+'Edificio tinglado'!C64+'Edificio chalet'!C64+Bufet!C64+'Edificio odontología'!C64+Cocina!C64</f>
        <v>0.18739994480999997</v>
      </c>
      <c r="D62" s="169">
        <f t="shared" si="0"/>
        <v>1.7036358619090905E-3</v>
      </c>
    </row>
    <row r="63" spans="1:6" x14ac:dyDescent="0.25">
      <c r="A63" s="173"/>
      <c r="B63" s="23" t="s">
        <v>141</v>
      </c>
      <c r="C63" s="16">
        <f>'Instituto del tórax'!C65+'Edificio tuberculósis'!C65+'Edificio hemoterapia'!C65+'Centro limp.'!C65+'Jardín maternal'!C65+Guardia!C65+Taller!C65+'Edificio tinglado'!C65+'Edificio chalet'!C65+Bufet!C65+'Edificio odontología'!C65+Cocina!C65</f>
        <v>0</v>
      </c>
      <c r="D63" s="169">
        <f t="shared" si="0"/>
        <v>0</v>
      </c>
    </row>
  </sheetData>
  <mergeCells count="12">
    <mergeCell ref="D15:E15"/>
    <mergeCell ref="A22:A27"/>
    <mergeCell ref="A58:A63"/>
    <mergeCell ref="A1:B1"/>
    <mergeCell ref="A28:A33"/>
    <mergeCell ref="A34:A39"/>
    <mergeCell ref="A40:A45"/>
    <mergeCell ref="A46:A51"/>
    <mergeCell ref="A52:A57"/>
    <mergeCell ref="A2:A11"/>
    <mergeCell ref="B9:B11"/>
    <mergeCell ref="B3:B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6EEB4-EBF9-4F80-9D31-CEE4A1FF43DF}">
  <sheetPr>
    <tabColor theme="0" tint="-0.249977111117893"/>
  </sheetPr>
  <dimension ref="A1:O21"/>
  <sheetViews>
    <sheetView zoomScale="85" zoomScaleNormal="85" workbookViewId="0">
      <selection activeCell="L24" sqref="L24"/>
    </sheetView>
  </sheetViews>
  <sheetFormatPr baseColWidth="10" defaultRowHeight="15" x14ac:dyDescent="0.25"/>
  <cols>
    <col min="1" max="1" width="14.85546875" customWidth="1"/>
    <col min="2" max="3" width="13.85546875" style="1" customWidth="1"/>
    <col min="4" max="4" width="16.140625" customWidth="1"/>
    <col min="5" max="5" width="14.42578125" customWidth="1"/>
    <col min="6" max="6" width="13" customWidth="1"/>
  </cols>
  <sheetData>
    <row r="1" spans="1:15" ht="105" x14ac:dyDescent="0.25">
      <c r="A1" s="26" t="s">
        <v>12</v>
      </c>
      <c r="B1" s="27" t="s">
        <v>15</v>
      </c>
      <c r="C1" s="27" t="s">
        <v>17</v>
      </c>
      <c r="D1" s="27" t="s">
        <v>16</v>
      </c>
      <c r="E1" s="26" t="s">
        <v>13</v>
      </c>
      <c r="F1" s="26" t="s">
        <v>14</v>
      </c>
      <c r="H1" s="26" t="s">
        <v>90</v>
      </c>
      <c r="I1" s="26" t="s">
        <v>91</v>
      </c>
      <c r="K1" s="26" t="s">
        <v>92</v>
      </c>
      <c r="L1" s="26" t="s">
        <v>93</v>
      </c>
      <c r="N1" s="26" t="s">
        <v>94</v>
      </c>
      <c r="O1" s="26" t="s">
        <v>95</v>
      </c>
    </row>
    <row r="2" spans="1:15" ht="15" customHeight="1" x14ac:dyDescent="0.25">
      <c r="A2" s="5" t="s">
        <v>6</v>
      </c>
      <c r="B2" s="40">
        <v>2189.248</v>
      </c>
      <c r="C2" s="40">
        <v>3808.49</v>
      </c>
      <c r="D2" s="5">
        <f>B2/C2</f>
        <v>0.57483359546696988</v>
      </c>
      <c r="E2" s="41">
        <f>D2*365</f>
        <v>209.81426234544401</v>
      </c>
      <c r="F2" s="5">
        <f>E2/11630</f>
        <v>1.8040779221448325E-2</v>
      </c>
      <c r="H2" s="5">
        <v>0.14887968040495272</v>
      </c>
      <c r="I2" s="5">
        <v>0.8511203195950473</v>
      </c>
      <c r="K2" s="5">
        <f>H2*B2</f>
        <v>325.93454256718195</v>
      </c>
      <c r="L2" s="5">
        <f>B2*I2</f>
        <v>1863.3134574328183</v>
      </c>
      <c r="N2" s="5">
        <f>K2/K$9</f>
        <v>0.17647812980174374</v>
      </c>
      <c r="O2" s="5">
        <f>L2/L$9</f>
        <v>0.36704040186950204</v>
      </c>
    </row>
    <row r="3" spans="1:15" ht="15" customHeight="1" x14ac:dyDescent="0.25">
      <c r="A3" s="6" t="s">
        <v>7</v>
      </c>
      <c r="B3" s="42">
        <v>808.32</v>
      </c>
      <c r="C3" s="42">
        <v>1049.21</v>
      </c>
      <c r="D3" s="6">
        <f>B3/C3</f>
        <v>0.77040821189275743</v>
      </c>
      <c r="E3" s="43">
        <f>D3*365</f>
        <v>281.19899734085647</v>
      </c>
      <c r="F3" s="6">
        <f>E3/11630</f>
        <v>2.4178761594226696E-2</v>
      </c>
      <c r="H3" s="6">
        <v>0.2797994149083346</v>
      </c>
      <c r="I3" s="6">
        <v>0.7202005850916654</v>
      </c>
      <c r="K3" s="6">
        <f t="shared" ref="K3:K8" si="0">H3*B3</f>
        <v>226.16746305870504</v>
      </c>
      <c r="L3" s="6">
        <f t="shared" ref="L3:L8" si="1">B3*I3</f>
        <v>582.15253694129501</v>
      </c>
      <c r="N3" s="6">
        <f t="shared" ref="N3:O8" si="2">K3/K$9</f>
        <v>0.12245897776967962</v>
      </c>
      <c r="O3" s="6">
        <f t="shared" si="2"/>
        <v>0.11467394294606335</v>
      </c>
    </row>
    <row r="4" spans="1:15" ht="15" customHeight="1" x14ac:dyDescent="0.25">
      <c r="A4" s="21" t="s">
        <v>2</v>
      </c>
      <c r="B4" s="44">
        <v>841.60299999999995</v>
      </c>
      <c r="C4" s="44">
        <v>637.67999999999995</v>
      </c>
      <c r="D4" s="21">
        <f>B4/C4</f>
        <v>1.3197889223434951</v>
      </c>
      <c r="E4" s="45">
        <f>D4*365</f>
        <v>481.7229566553757</v>
      </c>
      <c r="F4" s="21">
        <f>E4/11630</f>
        <v>4.1420718543024565E-2</v>
      </c>
      <c r="H4" s="21">
        <v>0.57313159101329669</v>
      </c>
      <c r="I4" s="21">
        <v>0.42686840898670336</v>
      </c>
      <c r="K4" s="21">
        <f t="shared" si="0"/>
        <v>482.3492663915635</v>
      </c>
      <c r="L4" s="21">
        <f t="shared" si="1"/>
        <v>359.25373360843651</v>
      </c>
      <c r="N4" s="21">
        <f t="shared" si="2"/>
        <v>0.26116930035570057</v>
      </c>
      <c r="O4" s="21">
        <f t="shared" si="2"/>
        <v>7.076674846669688E-2</v>
      </c>
    </row>
    <row r="5" spans="1:15" ht="15" customHeight="1" x14ac:dyDescent="0.25">
      <c r="A5" s="2" t="s">
        <v>8</v>
      </c>
      <c r="B5" s="46">
        <v>185.041</v>
      </c>
      <c r="C5" s="46">
        <v>622.79</v>
      </c>
      <c r="D5" s="2">
        <f t="shared" ref="D5:D7" si="3">B5/C5</f>
        <v>0.29711620289343116</v>
      </c>
      <c r="E5" s="46">
        <f t="shared" ref="E5:E7" si="4">D5*365</f>
        <v>108.44741405610237</v>
      </c>
      <c r="F5" s="2">
        <f t="shared" ref="F5:F8" si="5">E5/11630</f>
        <v>9.3247991449787078E-3</v>
      </c>
      <c r="H5" s="2">
        <v>0.22342193028423332</v>
      </c>
      <c r="I5" s="2">
        <v>0.77657806971576671</v>
      </c>
      <c r="K5" s="2">
        <f t="shared" si="0"/>
        <v>41.342217401724817</v>
      </c>
      <c r="L5" s="2">
        <f t="shared" si="1"/>
        <v>143.69878259827519</v>
      </c>
      <c r="N5" s="2">
        <f t="shared" si="2"/>
        <v>2.2384854184056429E-2</v>
      </c>
      <c r="O5" s="2">
        <f t="shared" si="2"/>
        <v>2.830616539725753E-2</v>
      </c>
    </row>
    <row r="6" spans="1:15" ht="15" customHeight="1" x14ac:dyDescent="0.25">
      <c r="A6" s="3" t="s">
        <v>4</v>
      </c>
      <c r="B6" s="47">
        <v>1194.4359999999999</v>
      </c>
      <c r="C6" s="48">
        <v>2628.46</v>
      </c>
      <c r="D6" s="3">
        <f t="shared" si="3"/>
        <v>0.45442426363726285</v>
      </c>
      <c r="E6" s="49">
        <f t="shared" si="4"/>
        <v>165.86485622760094</v>
      </c>
      <c r="F6" s="3">
        <f t="shared" si="5"/>
        <v>1.4261810509681939E-2</v>
      </c>
      <c r="H6" s="3">
        <v>0.585724101420381</v>
      </c>
      <c r="I6" s="3">
        <v>0.41427589857961905</v>
      </c>
      <c r="K6" s="3">
        <f t="shared" si="0"/>
        <v>699.6099528041542</v>
      </c>
      <c r="L6" s="3">
        <f t="shared" si="1"/>
        <v>494.82604719584583</v>
      </c>
      <c r="N6" s="3">
        <f t="shared" si="2"/>
        <v>0.37880568008870813</v>
      </c>
      <c r="O6" s="3">
        <f t="shared" si="2"/>
        <v>9.7472140553575531E-2</v>
      </c>
    </row>
    <row r="7" spans="1:15" ht="15" customHeight="1" x14ac:dyDescent="0.25">
      <c r="A7" s="4" t="s">
        <v>5</v>
      </c>
      <c r="B7" s="50">
        <v>997.11500000000001</v>
      </c>
      <c r="C7" s="50">
        <v>1511.91</v>
      </c>
      <c r="D7" s="4">
        <f t="shared" si="3"/>
        <v>0.65950684895264922</v>
      </c>
      <c r="E7" s="51">
        <f t="shared" si="4"/>
        <v>240.71999986771695</v>
      </c>
      <c r="F7" s="4">
        <f t="shared" si="5"/>
        <v>2.0698194313647202E-2</v>
      </c>
      <c r="H7" s="4">
        <v>3.8428332440942056E-2</v>
      </c>
      <c r="I7" s="4">
        <v>0.96157166755905799</v>
      </c>
      <c r="K7" s="4">
        <f t="shared" si="0"/>
        <v>38.317466701849938</v>
      </c>
      <c r="L7" s="4">
        <f t="shared" si="1"/>
        <v>958.79753329815014</v>
      </c>
      <c r="N7" s="4">
        <f t="shared" si="2"/>
        <v>2.074709482775744E-2</v>
      </c>
      <c r="O7" s="4">
        <f t="shared" si="2"/>
        <v>0.18886646824206102</v>
      </c>
    </row>
    <row r="8" spans="1:15" x14ac:dyDescent="0.25">
      <c r="A8" s="7" t="s">
        <v>9</v>
      </c>
      <c r="B8" s="53">
        <v>707.71</v>
      </c>
      <c r="C8" s="54">
        <v>1485.89</v>
      </c>
      <c r="D8" s="52">
        <f>B8/C8</f>
        <v>0.47628693914085163</v>
      </c>
      <c r="E8" s="55">
        <f>D8*365</f>
        <v>173.84473278641084</v>
      </c>
      <c r="F8" s="7">
        <f t="shared" si="5"/>
        <v>1.4947956387481585E-2</v>
      </c>
      <c r="H8" s="7">
        <v>4.6858983745790013E-2</v>
      </c>
      <c r="I8" s="7">
        <v>0.95314101625420999</v>
      </c>
      <c r="K8" s="7">
        <f t="shared" si="0"/>
        <v>33.162571386733049</v>
      </c>
      <c r="L8" s="7">
        <f t="shared" si="1"/>
        <v>674.54742861326702</v>
      </c>
      <c r="N8" s="7">
        <f t="shared" si="2"/>
        <v>1.7955962972354033E-2</v>
      </c>
      <c r="O8" s="7">
        <f t="shared" si="2"/>
        <v>0.13287413252484356</v>
      </c>
    </row>
    <row r="9" spans="1:15" x14ac:dyDescent="0.25">
      <c r="A9" s="8" t="s">
        <v>10</v>
      </c>
      <c r="B9" s="8">
        <f>SUM(B2:B8)</f>
        <v>6923.473</v>
      </c>
      <c r="C9" s="8">
        <f>SUM(C2:C8)</f>
        <v>11744.43</v>
      </c>
      <c r="D9" s="8">
        <f>B9/C9</f>
        <v>0.58951119807432117</v>
      </c>
      <c r="E9" s="56">
        <f>D9*365</f>
        <v>215.17158729712722</v>
      </c>
      <c r="F9" s="8">
        <f>E9/11630</f>
        <v>1.850142625082779E-2</v>
      </c>
      <c r="K9" s="163">
        <f>SUM(K2:K8)</f>
        <v>1846.8834803119125</v>
      </c>
      <c r="L9" s="163">
        <f>SUM(L2:L8)</f>
        <v>5076.5895196880883</v>
      </c>
      <c r="N9" s="163">
        <f>SUM(N2:N8)</f>
        <v>1</v>
      </c>
      <c r="O9" s="163">
        <f>SUM(O2:O8)</f>
        <v>0.99999999999999989</v>
      </c>
    </row>
    <row r="11" spans="1:15" x14ac:dyDescent="0.25">
      <c r="A11" s="11" t="s">
        <v>19</v>
      </c>
      <c r="B11" s="10" t="s">
        <v>18</v>
      </c>
    </row>
    <row r="12" spans="1:15" x14ac:dyDescent="0.25">
      <c r="A12" s="11" t="s">
        <v>20</v>
      </c>
      <c r="B12" s="10" t="s">
        <v>21</v>
      </c>
    </row>
    <row r="15" spans="1:15" x14ac:dyDescent="0.25">
      <c r="A15" s="11"/>
      <c r="B15" s="10"/>
    </row>
    <row r="18" spans="2:10" ht="15.75" x14ac:dyDescent="0.25">
      <c r="B18" s="12"/>
    </row>
    <row r="21" spans="2:10" x14ac:dyDescent="0.25">
      <c r="J21" t="s">
        <v>89</v>
      </c>
    </row>
  </sheetData>
  <phoneticPr fontId="12" type="noConversion"/>
  <hyperlinks>
    <hyperlink ref="B11" r:id="rId1" xr:uid="{08795089-9443-4C61-BA7C-3A747FCC8B70}"/>
    <hyperlink ref="B12" r:id="rId2" xr:uid="{EB6682C0-D6B4-4C44-A35C-10DBF5CA55CD}"/>
  </hyperlinks>
  <pageMargins left="0.7" right="0.7" top="0.75" bottom="0.75" header="0.3" footer="0.3"/>
  <pageSetup paperSize="9" orientation="portrait" horizontalDpi="200" verticalDpi="200" r:id="rId3"/>
  <drawing r:id="rId4"/>
  <legacy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F647B-EDF8-426F-82A4-F41C08F31E40}">
  <sheetPr>
    <tabColor rgb="FFFFFF00"/>
  </sheetPr>
  <dimension ref="A1:C6"/>
  <sheetViews>
    <sheetView zoomScale="85" zoomScaleNormal="85" workbookViewId="0">
      <selection activeCell="G32" sqref="G32"/>
    </sheetView>
  </sheetViews>
  <sheetFormatPr baseColWidth="10" defaultRowHeight="15" x14ac:dyDescent="0.25"/>
  <cols>
    <col min="1" max="1" width="17.28515625" bestFit="1" customWidth="1"/>
    <col min="2" max="2" width="24" bestFit="1" customWidth="1"/>
    <col min="3" max="3" width="20.140625" bestFit="1" customWidth="1"/>
    <col min="4" max="4" width="24.5703125" bestFit="1" customWidth="1"/>
    <col min="5" max="5" width="17" bestFit="1" customWidth="1"/>
    <col min="6" max="6" width="22.140625" bestFit="1" customWidth="1"/>
  </cols>
  <sheetData>
    <row r="1" spans="1:3" x14ac:dyDescent="0.25">
      <c r="A1" s="9" t="s">
        <v>33</v>
      </c>
      <c r="B1" s="9" t="s">
        <v>36</v>
      </c>
    </row>
    <row r="2" spans="1:3" x14ac:dyDescent="0.25">
      <c r="A2" s="65" t="s">
        <v>34</v>
      </c>
      <c r="B2" s="65">
        <v>88.732502149613069</v>
      </c>
    </row>
    <row r="3" spans="1:3" x14ac:dyDescent="0.25">
      <c r="A3" s="66" t="s">
        <v>35</v>
      </c>
      <c r="B3" s="66">
        <v>96.102535799999984</v>
      </c>
    </row>
    <row r="4" spans="1:3" x14ac:dyDescent="0.25">
      <c r="A4" s="17" t="s">
        <v>56</v>
      </c>
      <c r="B4" s="29">
        <f>B$3*C4</f>
        <v>53.817420047999995</v>
      </c>
      <c r="C4" s="9">
        <v>0.56000000000000005</v>
      </c>
    </row>
    <row r="5" spans="1:3" x14ac:dyDescent="0.25">
      <c r="A5" s="17" t="s">
        <v>37</v>
      </c>
      <c r="B5" s="29">
        <f t="shared" ref="B5:B6" si="0">B$3*C5</f>
        <v>12.493329653999998</v>
      </c>
      <c r="C5" s="9">
        <v>0.13</v>
      </c>
    </row>
    <row r="6" spans="1:3" x14ac:dyDescent="0.25">
      <c r="A6" s="17" t="s">
        <v>42</v>
      </c>
      <c r="B6" s="29">
        <f t="shared" si="0"/>
        <v>29.791786097999996</v>
      </c>
      <c r="C6" s="9">
        <v>0.31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E41E-5B2A-49FF-9E6F-9ED0EABDE668}">
  <sheetPr>
    <tabColor rgb="FF00B0F0"/>
  </sheetPr>
  <dimension ref="A1:AJ14"/>
  <sheetViews>
    <sheetView zoomScale="70" zoomScaleNormal="70" workbookViewId="0">
      <selection activeCell="Q28" sqref="Q28"/>
    </sheetView>
  </sheetViews>
  <sheetFormatPr baseColWidth="10" defaultRowHeight="15" x14ac:dyDescent="0.25"/>
  <cols>
    <col min="1" max="21" width="13" customWidth="1"/>
    <col min="25" max="27" width="13" customWidth="1"/>
  </cols>
  <sheetData>
    <row r="1" spans="1:36" ht="150" x14ac:dyDescent="0.25">
      <c r="A1" s="28" t="s">
        <v>68</v>
      </c>
      <c r="B1" s="86" t="s">
        <v>83</v>
      </c>
      <c r="C1" s="130" t="s">
        <v>63</v>
      </c>
      <c r="D1" s="28" t="s">
        <v>67</v>
      </c>
      <c r="E1" s="86" t="s">
        <v>82</v>
      </c>
      <c r="F1" s="132" t="s">
        <v>63</v>
      </c>
      <c r="G1" s="68" t="s">
        <v>88</v>
      </c>
      <c r="H1" s="86" t="s">
        <v>87</v>
      </c>
      <c r="I1" s="124" t="s">
        <v>63</v>
      </c>
      <c r="J1" s="68" t="s">
        <v>88</v>
      </c>
      <c r="K1" s="86" t="s">
        <v>87</v>
      </c>
      <c r="L1" s="165" t="s">
        <v>63</v>
      </c>
      <c r="M1" s="68" t="s">
        <v>62</v>
      </c>
      <c r="N1" s="86" t="s">
        <v>81</v>
      </c>
      <c r="O1" s="132" t="s">
        <v>64</v>
      </c>
      <c r="P1" s="68" t="s">
        <v>60</v>
      </c>
      <c r="Q1" s="86" t="s">
        <v>84</v>
      </c>
      <c r="R1" s="131" t="s">
        <v>65</v>
      </c>
      <c r="S1" s="68" t="s">
        <v>70</v>
      </c>
      <c r="T1" s="26" t="s">
        <v>85</v>
      </c>
      <c r="U1" s="130" t="s">
        <v>69</v>
      </c>
      <c r="V1" s="150" t="str">
        <f>'Consumo gas natural'!G1</f>
        <v>Superficie GN + RE + I+E [m2]</v>
      </c>
      <c r="W1" s="151" t="s">
        <v>61</v>
      </c>
      <c r="X1" s="152" t="s">
        <v>80</v>
      </c>
      <c r="Y1" s="164" t="str">
        <f>'Consumo gas natural'!H1</f>
        <v>Superficie GN + I+E [m2]</v>
      </c>
      <c r="Z1" s="151" t="s">
        <v>61</v>
      </c>
      <c r="AA1" s="152" t="s">
        <v>80</v>
      </c>
      <c r="AB1" s="142" t="s">
        <v>58</v>
      </c>
      <c r="AC1" s="143" t="s">
        <v>61</v>
      </c>
      <c r="AD1" s="144" t="s">
        <v>80</v>
      </c>
      <c r="AE1" s="159" t="str">
        <f>'Consumo gas natural'!O1</f>
        <v>Superficie solo I+E [m2]</v>
      </c>
      <c r="AF1" s="143" t="s">
        <v>61</v>
      </c>
      <c r="AG1" s="144" t="s">
        <v>80</v>
      </c>
      <c r="AH1" s="158" t="s">
        <v>86</v>
      </c>
      <c r="AI1" s="26" t="s">
        <v>66</v>
      </c>
      <c r="AJ1" s="162" t="s">
        <v>71</v>
      </c>
    </row>
    <row r="2" spans="1:36" ht="15" customHeight="1" x14ac:dyDescent="0.25">
      <c r="A2" s="33">
        <v>0.148879680404953</v>
      </c>
      <c r="B2" s="87">
        <f t="shared" ref="B2:B8" si="0">A2*AD2</f>
        <v>0</v>
      </c>
      <c r="C2" s="70" t="e">
        <f t="shared" ref="C2:C8" si="1">B2/AB2</f>
        <v>#DIV/0!</v>
      </c>
      <c r="D2" s="33">
        <f t="shared" ref="D2:D8" si="2">A2+S2/2</f>
        <v>0.51060581623284806</v>
      </c>
      <c r="E2" s="87">
        <f t="shared" ref="E2:E8" si="3">X2*D2</f>
        <v>7.7301000628380798</v>
      </c>
      <c r="F2" s="70">
        <f t="shared" ref="F2:F8" si="4">E2/V2</f>
        <v>2.4993048798338385E-3</v>
      </c>
      <c r="G2" s="133">
        <v>1</v>
      </c>
      <c r="H2" s="87">
        <f>G2*AA2</f>
        <v>0</v>
      </c>
      <c r="I2" s="70" t="e">
        <f>H2/Y2</f>
        <v>#DIV/0!</v>
      </c>
      <c r="J2" s="133">
        <v>1</v>
      </c>
      <c r="K2" s="87">
        <f>J2*AG2</f>
        <v>0</v>
      </c>
      <c r="L2" s="70" t="e">
        <f>K2/AE2</f>
        <v>#DIV/0!</v>
      </c>
      <c r="M2" s="94">
        <f t="shared" ref="M2:M8" si="5">P2+S2/2</f>
        <v>0.48939418376715216</v>
      </c>
      <c r="N2" s="87">
        <f t="shared" ref="N2:N8" si="6">M2*X2</f>
        <v>7.4089755549629075</v>
      </c>
      <c r="O2" s="70">
        <f t="shared" ref="O2:O8" si="7">N2/V2</f>
        <v>2.3954785330799274E-3</v>
      </c>
      <c r="P2" s="94">
        <v>0.1276680479392571</v>
      </c>
      <c r="Q2" s="87">
        <f t="shared" ref="Q2:Q8" si="8">P2*AD2</f>
        <v>0</v>
      </c>
      <c r="R2" s="70" t="e">
        <f t="shared" ref="R2:R8" si="9">Q2/AB2</f>
        <v>#DIV/0!</v>
      </c>
      <c r="S2" s="94">
        <v>0.72345227165579018</v>
      </c>
      <c r="T2" s="5">
        <f t="shared" ref="T2:T8" si="10">S2*AD2</f>
        <v>0</v>
      </c>
      <c r="U2" s="70" t="e">
        <f t="shared" ref="U2:U8" si="11">T2/AB2</f>
        <v>#DIV/0!</v>
      </c>
      <c r="V2" s="153">
        <f>'Consumo gas natural'!G2</f>
        <v>3092.9</v>
      </c>
      <c r="W2" s="112">
        <f>V2*'Valores teóricos'!F2</f>
        <v>55.798326054017522</v>
      </c>
      <c r="X2" s="154">
        <f t="shared" ref="X2:X8" si="12">W2*AI$2</f>
        <v>15.139075617800984</v>
      </c>
      <c r="Y2" s="153">
        <f>'Consumo gas natural'!H2</f>
        <v>0</v>
      </c>
      <c r="Z2" s="112">
        <f>Y2*'Valores teóricos'!F2</f>
        <v>0</v>
      </c>
      <c r="AA2" s="154">
        <f>Z2*AI$2</f>
        <v>0</v>
      </c>
      <c r="AB2" s="145">
        <f>'Consumo gas natural'!K2</f>
        <v>0</v>
      </c>
      <c r="AC2" s="128">
        <f>AB2*'Valores teóricos'!F2</f>
        <v>0</v>
      </c>
      <c r="AD2" s="146">
        <f t="shared" ref="AD2:AD8" si="13">AC2*AI$2</f>
        <v>0</v>
      </c>
      <c r="AE2" s="160">
        <f>'Consumo gas natural'!O2</f>
        <v>0</v>
      </c>
      <c r="AF2" s="128">
        <f>AE2*'Valores teóricos'!F2</f>
        <v>0</v>
      </c>
      <c r="AG2" s="146">
        <f>AF2*AI$2</f>
        <v>0</v>
      </c>
      <c r="AH2" s="140">
        <f>W9+AC9+AF9+Z9</f>
        <v>327.04276083483182</v>
      </c>
      <c r="AI2" s="9">
        <f>'Valores reales'!B2/AH2</f>
        <v>0.27131773815481619</v>
      </c>
      <c r="AJ2" s="24">
        <f>X9+AA9+AD9+AG9</f>
        <v>88.732502149613055</v>
      </c>
    </row>
    <row r="3" spans="1:36" ht="15" customHeight="1" x14ac:dyDescent="0.25">
      <c r="A3" s="34">
        <v>0.2797994149083346</v>
      </c>
      <c r="B3" s="88">
        <f t="shared" si="0"/>
        <v>0</v>
      </c>
      <c r="C3" s="71" t="e">
        <f t="shared" si="1"/>
        <v>#DIV/0!</v>
      </c>
      <c r="D3" s="34">
        <f t="shared" si="2"/>
        <v>0.58588466357229241</v>
      </c>
      <c r="E3" s="88">
        <f t="shared" si="3"/>
        <v>3.0917703684175928</v>
      </c>
      <c r="F3" s="71">
        <f t="shared" si="4"/>
        <v>3.8434777459754759E-3</v>
      </c>
      <c r="G3" s="134">
        <v>1</v>
      </c>
      <c r="H3" s="88">
        <f t="shared" ref="H3:H8" si="14">G3*AA3</f>
        <v>0</v>
      </c>
      <c r="I3" s="71" t="e">
        <f t="shared" ref="I3:I8" si="15">H3/Y3</f>
        <v>#DIV/0!</v>
      </c>
      <c r="J3" s="134">
        <v>1</v>
      </c>
      <c r="K3" s="88">
        <f t="shared" ref="K3:K8" si="16">J3*AG3</f>
        <v>0</v>
      </c>
      <c r="L3" s="71" t="e">
        <f t="shared" ref="L3:L8" si="17">K3/AE3</f>
        <v>#DIV/0!</v>
      </c>
      <c r="M3" s="95">
        <f t="shared" si="5"/>
        <v>0.41411533642770759</v>
      </c>
      <c r="N3" s="88">
        <f t="shared" si="6"/>
        <v>2.1853269182160222</v>
      </c>
      <c r="O3" s="71">
        <f t="shared" si="7"/>
        <v>2.716649161154648E-3</v>
      </c>
      <c r="P3" s="95">
        <v>0.10803008776374981</v>
      </c>
      <c r="Q3" s="88">
        <f t="shared" si="8"/>
        <v>0</v>
      </c>
      <c r="R3" s="71" t="e">
        <f t="shared" si="9"/>
        <v>#DIV/0!</v>
      </c>
      <c r="S3" s="95">
        <v>0.61217049732791562</v>
      </c>
      <c r="T3" s="6">
        <f t="shared" si="10"/>
        <v>0</v>
      </c>
      <c r="U3" s="71" t="e">
        <f t="shared" si="11"/>
        <v>#DIV/0!</v>
      </c>
      <c r="V3" s="153">
        <f>'Consumo gas natural'!G3</f>
        <v>804.42000000000007</v>
      </c>
      <c r="W3" s="112">
        <f>V3*'Valores teóricos'!F3</f>
        <v>19.44987940162784</v>
      </c>
      <c r="X3" s="154">
        <f t="shared" si="12"/>
        <v>5.277097286633615</v>
      </c>
      <c r="Y3" s="153">
        <f>'Consumo gas natural'!H3</f>
        <v>0</v>
      </c>
      <c r="Z3" s="112">
        <f>Y3*'Valores teóricos'!F3</f>
        <v>0</v>
      </c>
      <c r="AA3" s="154">
        <f t="shared" ref="AA3:AA8" si="18">Z3*AI$2</f>
        <v>0</v>
      </c>
      <c r="AB3" s="145">
        <f>'Consumo gas natural'!K3</f>
        <v>0</v>
      </c>
      <c r="AC3" s="128">
        <f>AB3*'Valores teóricos'!F3</f>
        <v>0</v>
      </c>
      <c r="AD3" s="146">
        <f t="shared" si="13"/>
        <v>0</v>
      </c>
      <c r="AE3" s="160">
        <f>'Consumo gas natural'!O3</f>
        <v>0</v>
      </c>
      <c r="AF3" s="128">
        <f>AE3*'Valores teóricos'!F3</f>
        <v>0</v>
      </c>
      <c r="AG3" s="146">
        <f t="shared" ref="AG3:AG8" si="19">AF3*AI$2</f>
        <v>0</v>
      </c>
    </row>
    <row r="4" spans="1:36" ht="15" customHeight="1" x14ac:dyDescent="0.25">
      <c r="A4" s="35">
        <v>0.57313159101329669</v>
      </c>
      <c r="B4" s="89">
        <f t="shared" si="0"/>
        <v>0</v>
      </c>
      <c r="C4" s="72" t="e">
        <f t="shared" si="1"/>
        <v>#DIV/0!</v>
      </c>
      <c r="D4" s="35">
        <f t="shared" si="2"/>
        <v>0.75455066483264566</v>
      </c>
      <c r="E4" s="89">
        <f t="shared" si="3"/>
        <v>22.664906660512031</v>
      </c>
      <c r="F4" s="72">
        <f t="shared" si="4"/>
        <v>8.4797729216752448E-3</v>
      </c>
      <c r="G4" s="135">
        <v>1</v>
      </c>
      <c r="H4" s="89">
        <f t="shared" si="14"/>
        <v>0</v>
      </c>
      <c r="I4" s="72" t="e">
        <f t="shared" si="15"/>
        <v>#DIV/0!</v>
      </c>
      <c r="J4" s="135">
        <v>1</v>
      </c>
      <c r="K4" s="89">
        <f t="shared" si="16"/>
        <v>0</v>
      </c>
      <c r="L4" s="72" t="e">
        <f t="shared" si="17"/>
        <v>#DIV/0!</v>
      </c>
      <c r="M4" s="96">
        <f t="shared" si="5"/>
        <v>0.24544933516735445</v>
      </c>
      <c r="N4" s="89">
        <f t="shared" si="6"/>
        <v>7.3727140280058956</v>
      </c>
      <c r="O4" s="72">
        <f t="shared" si="7"/>
        <v>2.7584027461654338E-3</v>
      </c>
      <c r="P4" s="96">
        <v>6.4030261348005504E-2</v>
      </c>
      <c r="Q4" s="89">
        <f t="shared" si="8"/>
        <v>0</v>
      </c>
      <c r="R4" s="72" t="e">
        <f t="shared" si="9"/>
        <v>#DIV/0!</v>
      </c>
      <c r="S4" s="96">
        <v>0.36283814763869787</v>
      </c>
      <c r="T4" s="21">
        <f t="shared" si="10"/>
        <v>0</v>
      </c>
      <c r="U4" s="72" t="e">
        <f t="shared" si="11"/>
        <v>#DIV/0!</v>
      </c>
      <c r="V4" s="153">
        <f>'Consumo gas natural'!G4</f>
        <v>2672.82</v>
      </c>
      <c r="W4" s="112">
        <f>V4*'Valores teóricos'!F4</f>
        <v>110.71012493616692</v>
      </c>
      <c r="X4" s="154">
        <f t="shared" si="12"/>
        <v>30.037620688517922</v>
      </c>
      <c r="Y4" s="153">
        <f>'Consumo gas natural'!H4</f>
        <v>0</v>
      </c>
      <c r="Z4" s="112">
        <f>Y4*'Valores teóricos'!F4</f>
        <v>0</v>
      </c>
      <c r="AA4" s="154">
        <f t="shared" si="18"/>
        <v>0</v>
      </c>
      <c r="AB4" s="145">
        <f>'Consumo gas natural'!K4</f>
        <v>0</v>
      </c>
      <c r="AC4" s="128">
        <f>AB4*'Valores teóricos'!F4</f>
        <v>0</v>
      </c>
      <c r="AD4" s="146">
        <f t="shared" si="13"/>
        <v>0</v>
      </c>
      <c r="AE4" s="160">
        <f>'Consumo gas natural'!O4</f>
        <v>0</v>
      </c>
      <c r="AF4" s="128">
        <f>AE4*'Valores teóricos'!F4</f>
        <v>0</v>
      </c>
      <c r="AG4" s="146">
        <f t="shared" si="19"/>
        <v>0</v>
      </c>
    </row>
    <row r="5" spans="1:36" ht="15" customHeight="1" x14ac:dyDescent="0.25">
      <c r="A5" s="36">
        <v>0.22342193028423332</v>
      </c>
      <c r="B5" s="90">
        <f t="shared" si="0"/>
        <v>0</v>
      </c>
      <c r="C5" s="73" t="e">
        <f t="shared" si="1"/>
        <v>#DIV/0!</v>
      </c>
      <c r="D5" s="36">
        <f t="shared" si="2"/>
        <v>0.55346760991343413</v>
      </c>
      <c r="E5" s="90">
        <f t="shared" si="3"/>
        <v>2.1712491608270379</v>
      </c>
      <c r="F5" s="73">
        <f t="shared" si="4"/>
        <v>1.4002638725828956E-3</v>
      </c>
      <c r="G5" s="136">
        <v>1</v>
      </c>
      <c r="H5" s="90">
        <f t="shared" si="14"/>
        <v>0</v>
      </c>
      <c r="I5" s="73" t="e">
        <f t="shared" si="15"/>
        <v>#DIV/0!</v>
      </c>
      <c r="J5" s="136">
        <v>1</v>
      </c>
      <c r="K5" s="90">
        <f t="shared" si="16"/>
        <v>0</v>
      </c>
      <c r="L5" s="73" t="e">
        <f t="shared" si="17"/>
        <v>#DIV/0!</v>
      </c>
      <c r="M5" s="97">
        <f t="shared" si="5"/>
        <v>0.44653239008656587</v>
      </c>
      <c r="N5" s="90">
        <f t="shared" si="6"/>
        <v>1.7517431190041797</v>
      </c>
      <c r="O5" s="73">
        <f t="shared" si="7"/>
        <v>1.1297195401806911E-3</v>
      </c>
      <c r="P5" s="97">
        <v>0.116486710457365</v>
      </c>
      <c r="Q5" s="90">
        <f t="shared" si="8"/>
        <v>0</v>
      </c>
      <c r="R5" s="73" t="e">
        <f t="shared" si="9"/>
        <v>#DIV/0!</v>
      </c>
      <c r="S5" s="97">
        <v>0.66009135925840168</v>
      </c>
      <c r="T5" s="2">
        <f t="shared" si="10"/>
        <v>0</v>
      </c>
      <c r="U5" s="73" t="e">
        <f t="shared" si="11"/>
        <v>#DIV/0!</v>
      </c>
      <c r="V5" s="153">
        <f>'Consumo gas natural'!G5</f>
        <v>1550.6</v>
      </c>
      <c r="W5" s="112">
        <f>V5*'Valores teóricos'!F5</f>
        <v>14.459033554203984</v>
      </c>
      <c r="X5" s="154">
        <f t="shared" si="12"/>
        <v>3.9229922798312176</v>
      </c>
      <c r="Y5" s="153">
        <f>'Consumo gas natural'!H5</f>
        <v>0</v>
      </c>
      <c r="Z5" s="112">
        <f>Y5*'Valores teóricos'!F5</f>
        <v>0</v>
      </c>
      <c r="AA5" s="154">
        <f t="shared" si="18"/>
        <v>0</v>
      </c>
      <c r="AB5" s="145">
        <f>'Consumo gas natural'!K5</f>
        <v>0</v>
      </c>
      <c r="AC5" s="128">
        <f>AB5*'Valores teóricos'!F5</f>
        <v>0</v>
      </c>
      <c r="AD5" s="146">
        <f t="shared" si="13"/>
        <v>0</v>
      </c>
      <c r="AE5" s="160">
        <f>'Consumo gas natural'!O5</f>
        <v>0</v>
      </c>
      <c r="AF5" s="128">
        <f>AE5*'Valores teóricos'!F5</f>
        <v>0</v>
      </c>
      <c r="AG5" s="146">
        <f t="shared" si="19"/>
        <v>0</v>
      </c>
    </row>
    <row r="6" spans="1:36" ht="15" customHeight="1" x14ac:dyDescent="0.25">
      <c r="A6" s="37">
        <v>0.585724101420381</v>
      </c>
      <c r="B6" s="91">
        <f t="shared" si="0"/>
        <v>0.64396614490294768</v>
      </c>
      <c r="C6" s="74">
        <f t="shared" si="1"/>
        <v>2.2664489666805606E-3</v>
      </c>
      <c r="D6" s="37">
        <f t="shared" si="2"/>
        <v>0.76179135831671907</v>
      </c>
      <c r="E6" s="91">
        <f t="shared" si="3"/>
        <v>9.3661429686244748</v>
      </c>
      <c r="F6" s="74">
        <f t="shared" si="4"/>
        <v>2.9477380778701059E-3</v>
      </c>
      <c r="G6" s="137">
        <v>1</v>
      </c>
      <c r="H6" s="91">
        <f t="shared" si="14"/>
        <v>0</v>
      </c>
      <c r="I6" s="74" t="e">
        <f t="shared" si="15"/>
        <v>#DIV/0!</v>
      </c>
      <c r="J6" s="137">
        <v>1</v>
      </c>
      <c r="K6" s="91">
        <f t="shared" si="16"/>
        <v>1.8684181603548666</v>
      </c>
      <c r="L6" s="74">
        <f t="shared" si="17"/>
        <v>3.8694821694794899E-3</v>
      </c>
      <c r="M6" s="98">
        <f t="shared" si="5"/>
        <v>0.23820864168328093</v>
      </c>
      <c r="N6" s="91">
        <f t="shared" si="6"/>
        <v>2.9287496766796584</v>
      </c>
      <c r="O6" s="74">
        <f t="shared" si="7"/>
        <v>9.2174409160938452E-4</v>
      </c>
      <c r="P6" s="98">
        <v>6.2141384786942852E-2</v>
      </c>
      <c r="Q6" s="91">
        <f t="shared" si="8"/>
        <v>6.8320473586688968E-2</v>
      </c>
      <c r="R6" s="74">
        <f t="shared" si="9"/>
        <v>2.4045498041983939E-4</v>
      </c>
      <c r="S6" s="98">
        <v>0.35213451379267618</v>
      </c>
      <c r="T6" s="3">
        <f t="shared" si="10"/>
        <v>0.38714935032457082</v>
      </c>
      <c r="U6" s="74">
        <f t="shared" si="11"/>
        <v>1.3625782223790899E-3</v>
      </c>
      <c r="V6" s="153">
        <f>'Consumo gas natural'!G6</f>
        <v>3177.4</v>
      </c>
      <c r="W6" s="112">
        <f>V6*'Valores teóricos'!F6</f>
        <v>45.315476713463397</v>
      </c>
      <c r="X6" s="154">
        <f t="shared" si="12"/>
        <v>12.294892645304133</v>
      </c>
      <c r="Y6" s="153">
        <f>'Consumo gas natural'!H6</f>
        <v>0</v>
      </c>
      <c r="Z6" s="112">
        <f>Y6*'Valores teóricos'!F6</f>
        <v>0</v>
      </c>
      <c r="AA6" s="154">
        <f t="shared" si="18"/>
        <v>0</v>
      </c>
      <c r="AB6" s="145">
        <f>'Consumo gas natural'!K6</f>
        <v>284.13</v>
      </c>
      <c r="AC6" s="128">
        <f>AB6*'Valores teóricos'!F6</f>
        <v>4.0522082201159293</v>
      </c>
      <c r="AD6" s="146">
        <f t="shared" si="13"/>
        <v>1.0994359688142075</v>
      </c>
      <c r="AE6" s="160">
        <f>'Consumo gas natural'!O6</f>
        <v>482.86</v>
      </c>
      <c r="AF6" s="128">
        <f>AE6*'Valores teóricos'!F6</f>
        <v>6.8864578227050215</v>
      </c>
      <c r="AG6" s="146">
        <f t="shared" si="19"/>
        <v>1.8684181603548666</v>
      </c>
    </row>
    <row r="7" spans="1:36" ht="15" customHeight="1" x14ac:dyDescent="0.25">
      <c r="A7" s="38">
        <v>3.8428332440942056E-2</v>
      </c>
      <c r="B7" s="92">
        <f t="shared" si="0"/>
        <v>0.14126617552448045</v>
      </c>
      <c r="C7" s="75">
        <f t="shared" si="1"/>
        <v>2.1580533993962795E-4</v>
      </c>
      <c r="D7" s="38">
        <f t="shared" si="2"/>
        <v>0.44709629115354171</v>
      </c>
      <c r="E7" s="92">
        <f t="shared" si="3"/>
        <v>4.6181603485314975</v>
      </c>
      <c r="F7" s="75">
        <f t="shared" si="4"/>
        <v>2.5107976581190314E-3</v>
      </c>
      <c r="G7" s="138">
        <v>1</v>
      </c>
      <c r="H7" s="92">
        <f t="shared" si="14"/>
        <v>0</v>
      </c>
      <c r="I7" s="75" t="e">
        <f t="shared" si="15"/>
        <v>#DIV/0!</v>
      </c>
      <c r="J7" s="138">
        <v>1</v>
      </c>
      <c r="K7" s="92">
        <f t="shared" si="16"/>
        <v>0</v>
      </c>
      <c r="L7" s="75" t="e">
        <f t="shared" si="17"/>
        <v>#DIV/0!</v>
      </c>
      <c r="M7" s="99">
        <f t="shared" si="5"/>
        <v>0.55290370884645834</v>
      </c>
      <c r="N7" s="92">
        <f t="shared" si="6"/>
        <v>5.7110694838527083</v>
      </c>
      <c r="O7" s="75">
        <f t="shared" si="7"/>
        <v>3.1049896069486049E-3</v>
      </c>
      <c r="P7" s="99">
        <v>0.1442357501338587</v>
      </c>
      <c r="Q7" s="92">
        <f t="shared" si="8"/>
        <v>0.53022422522831925</v>
      </c>
      <c r="R7" s="75">
        <f t="shared" si="9"/>
        <v>8.0999728876920139E-4</v>
      </c>
      <c r="S7" s="99">
        <v>0.81733591742519929</v>
      </c>
      <c r="T7" s="4">
        <f t="shared" si="10"/>
        <v>3.0046039429604758</v>
      </c>
      <c r="U7" s="75">
        <f t="shared" si="11"/>
        <v>4.5899846363588077E-3</v>
      </c>
      <c r="V7" s="153">
        <f>'Consumo gas natural'!G7</f>
        <v>1839.3200000000002</v>
      </c>
      <c r="W7" s="112">
        <f>V7*'Valores teóricos'!F7</f>
        <v>38.070602764977572</v>
      </c>
      <c r="X7" s="154">
        <f t="shared" si="12"/>
        <v>10.329229832384206</v>
      </c>
      <c r="Y7" s="153">
        <f>'Consumo gas natural'!H7</f>
        <v>0</v>
      </c>
      <c r="Z7" s="112">
        <f>Y7*'Valores teóricos'!F7</f>
        <v>0</v>
      </c>
      <c r="AA7" s="154">
        <f t="shared" si="18"/>
        <v>0</v>
      </c>
      <c r="AB7" s="145">
        <f>'Consumo gas natural'!K7</f>
        <v>654.6</v>
      </c>
      <c r="AC7" s="128">
        <f>AB7*'Valores teóricos'!F7</f>
        <v>13.549037997713459</v>
      </c>
      <c r="AD7" s="146">
        <f t="shared" si="13"/>
        <v>3.6760943437132751</v>
      </c>
      <c r="AE7" s="160">
        <f>'Consumo gas natural'!O7</f>
        <v>0</v>
      </c>
      <c r="AF7" s="128">
        <f>AE7*'Valores teóricos'!F7</f>
        <v>0</v>
      </c>
      <c r="AG7" s="146">
        <f t="shared" si="19"/>
        <v>0</v>
      </c>
    </row>
    <row r="8" spans="1:36" x14ac:dyDescent="0.25">
      <c r="A8" s="39">
        <v>4.6858983745790013E-2</v>
      </c>
      <c r="B8" s="93">
        <f t="shared" si="0"/>
        <v>0</v>
      </c>
      <c r="C8" s="76" t="e">
        <f t="shared" si="1"/>
        <v>#DIV/0!</v>
      </c>
      <c r="D8" s="39">
        <f t="shared" si="2"/>
        <v>0.45194391565382924</v>
      </c>
      <c r="E8" s="93">
        <f t="shared" si="3"/>
        <v>2.2993303502072338</v>
      </c>
      <c r="F8" s="76">
        <f t="shared" si="4"/>
        <v>1.8329244058855872E-3</v>
      </c>
      <c r="G8" s="139">
        <v>1</v>
      </c>
      <c r="H8" s="93">
        <f t="shared" si="14"/>
        <v>0</v>
      </c>
      <c r="I8" s="76" t="e">
        <f t="shared" si="15"/>
        <v>#DIV/0!</v>
      </c>
      <c r="J8" s="139">
        <v>1</v>
      </c>
      <c r="K8" s="93">
        <f t="shared" si="16"/>
        <v>0</v>
      </c>
      <c r="L8" s="76" t="e">
        <f t="shared" si="17"/>
        <v>#DIV/0!</v>
      </c>
      <c r="M8" s="100">
        <f t="shared" si="5"/>
        <v>0.5480560843461707</v>
      </c>
      <c r="N8" s="93">
        <f t="shared" si="6"/>
        <v>2.788314976051407</v>
      </c>
      <c r="O8" s="76">
        <f t="shared" si="7"/>
        <v>2.2227213112027541E-3</v>
      </c>
      <c r="P8" s="100">
        <v>0.14297115243813149</v>
      </c>
      <c r="Q8" s="93">
        <f t="shared" si="8"/>
        <v>0</v>
      </c>
      <c r="R8" s="76" t="e">
        <f t="shared" si="9"/>
        <v>#DIV/0!</v>
      </c>
      <c r="S8" s="100">
        <v>0.81016986381607847</v>
      </c>
      <c r="T8" s="7">
        <f t="shared" si="10"/>
        <v>0</v>
      </c>
      <c r="U8" s="76" t="e">
        <f t="shared" si="11"/>
        <v>#DIV/0!</v>
      </c>
      <c r="V8" s="153">
        <f>'Consumo gas natural'!G8</f>
        <v>1254.46</v>
      </c>
      <c r="W8" s="112">
        <f>V8*'Valores teóricos'!F8</f>
        <v>18.75161336984015</v>
      </c>
      <c r="X8" s="154">
        <f t="shared" si="12"/>
        <v>5.0876453262586407</v>
      </c>
      <c r="Y8" s="153">
        <f>'Consumo gas natural'!H8</f>
        <v>0</v>
      </c>
      <c r="Z8" s="112">
        <f>Y8*'Valores teóricos'!F8</f>
        <v>0</v>
      </c>
      <c r="AA8" s="154">
        <f t="shared" si="18"/>
        <v>0</v>
      </c>
      <c r="AB8" s="145">
        <f>'Consumo gas natural'!K8</f>
        <v>0</v>
      </c>
      <c r="AC8" s="128">
        <f>AB8*'Valores teóricos'!F8</f>
        <v>0</v>
      </c>
      <c r="AD8" s="146">
        <f t="shared" si="13"/>
        <v>0</v>
      </c>
      <c r="AE8" s="160">
        <f>'Consumo gas natural'!O8</f>
        <v>0</v>
      </c>
      <c r="AF8" s="128">
        <f>AE8*'Valores teóricos'!F8</f>
        <v>0</v>
      </c>
      <c r="AG8" s="146">
        <f t="shared" si="19"/>
        <v>0</v>
      </c>
    </row>
    <row r="9" spans="1:36" ht="15.75" thickBot="1" x14ac:dyDescent="0.3">
      <c r="A9" s="8"/>
      <c r="B9" s="67"/>
      <c r="C9" s="77"/>
      <c r="D9" s="8"/>
      <c r="E9" s="67"/>
      <c r="F9" s="77"/>
      <c r="G9" s="101"/>
      <c r="H9" s="67"/>
      <c r="I9" s="77"/>
      <c r="J9" s="101"/>
      <c r="K9" s="67"/>
      <c r="L9" s="77"/>
      <c r="M9" s="101"/>
      <c r="N9" s="67"/>
      <c r="O9" s="77"/>
      <c r="P9" s="101"/>
      <c r="Q9" s="8"/>
      <c r="R9" s="77"/>
      <c r="S9" s="101"/>
      <c r="T9" s="8">
        <f>SUM(T2:T8)</f>
        <v>3.3917532932850465</v>
      </c>
      <c r="U9" s="77"/>
      <c r="V9" s="155"/>
      <c r="W9" s="156">
        <f>SUM(W2:W8)</f>
        <v>302.5550567942974</v>
      </c>
      <c r="X9" s="157">
        <f>SUM(X2:X8)</f>
        <v>82.088553676730712</v>
      </c>
      <c r="Y9" s="156"/>
      <c r="Z9" s="166">
        <f>SUM(Z2:Z8)</f>
        <v>0</v>
      </c>
      <c r="AA9" s="167">
        <f>SUM(AA2:AA8)</f>
        <v>0</v>
      </c>
      <c r="AB9" s="147"/>
      <c r="AC9" s="148">
        <f>SUM(AC2:AC8)</f>
        <v>17.601246217829388</v>
      </c>
      <c r="AD9" s="149">
        <f>SUM(AD2:AD8)</f>
        <v>4.7755303125274828</v>
      </c>
      <c r="AE9" s="147"/>
      <c r="AF9" s="148">
        <f>SUM(AF2:AF8)</f>
        <v>6.8864578227050215</v>
      </c>
      <c r="AG9" s="161">
        <f>SUM(AG2:AG8)</f>
        <v>1.8684181603548666</v>
      </c>
    </row>
    <row r="10" spans="1:36" x14ac:dyDescent="0.25">
      <c r="U10" s="129"/>
      <c r="Y10" s="129"/>
      <c r="Z10" s="129"/>
      <c r="AA10" s="129"/>
    </row>
    <row r="11" spans="1:36" x14ac:dyDescent="0.25">
      <c r="U11" s="129"/>
      <c r="Y11" s="129"/>
      <c r="Z11" s="129"/>
      <c r="AA11" s="129"/>
    </row>
    <row r="12" spans="1:36" x14ac:dyDescent="0.25">
      <c r="U12" s="129"/>
      <c r="Y12" s="129"/>
      <c r="Z12" s="129"/>
      <c r="AA12" s="129"/>
    </row>
    <row r="13" spans="1:36" x14ac:dyDescent="0.25">
      <c r="U13" s="129"/>
      <c r="Y13" s="129"/>
      <c r="Z13" s="129"/>
      <c r="AA13" s="129"/>
    </row>
    <row r="14" spans="1:36" x14ac:dyDescent="0.25">
      <c r="AG14" s="18"/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22807-C353-4D19-AD71-36B9BC673FC0}">
  <sheetPr>
    <tabColor rgb="FF92D050"/>
  </sheetPr>
  <dimension ref="A1:AD9"/>
  <sheetViews>
    <sheetView zoomScale="70" zoomScaleNormal="70" workbookViewId="0">
      <selection activeCell="F28" sqref="F28"/>
    </sheetView>
  </sheetViews>
  <sheetFormatPr baseColWidth="10" defaultRowHeight="15" x14ac:dyDescent="0.25"/>
  <cols>
    <col min="1" max="2" width="13" customWidth="1"/>
    <col min="4" max="4" width="12.28515625" bestFit="1" customWidth="1"/>
  </cols>
  <sheetData>
    <row r="1" spans="1:30" ht="107.25" x14ac:dyDescent="0.25">
      <c r="A1" s="28" t="s">
        <v>57</v>
      </c>
      <c r="B1" s="69" t="s">
        <v>59</v>
      </c>
      <c r="C1" s="68" t="s">
        <v>50</v>
      </c>
      <c r="D1" s="69" t="s">
        <v>51</v>
      </c>
      <c r="E1" s="68" t="s">
        <v>53</v>
      </c>
      <c r="F1" s="102" t="s">
        <v>52</v>
      </c>
      <c r="G1" s="164" t="s">
        <v>97</v>
      </c>
      <c r="H1" s="152" t="s">
        <v>96</v>
      </c>
      <c r="I1" s="111" t="s">
        <v>78</v>
      </c>
      <c r="J1" s="111" t="s">
        <v>79</v>
      </c>
      <c r="K1" s="64" t="s">
        <v>98</v>
      </c>
      <c r="L1" s="111" t="s">
        <v>75</v>
      </c>
      <c r="M1" s="111" t="s">
        <v>76</v>
      </c>
      <c r="N1" s="111" t="s">
        <v>77</v>
      </c>
      <c r="O1" s="64" t="s">
        <v>99</v>
      </c>
      <c r="P1" s="26" t="s">
        <v>100</v>
      </c>
      <c r="Q1" s="26" t="s">
        <v>101</v>
      </c>
      <c r="R1" s="26" t="s">
        <v>103</v>
      </c>
      <c r="S1" s="26" t="s">
        <v>105</v>
      </c>
      <c r="T1" s="26" t="s">
        <v>106</v>
      </c>
      <c r="U1" s="26" t="s">
        <v>107</v>
      </c>
      <c r="V1" s="26" t="s">
        <v>109</v>
      </c>
      <c r="W1" s="26" t="s">
        <v>110</v>
      </c>
      <c r="X1" s="26" t="s">
        <v>111</v>
      </c>
      <c r="Y1" s="26" t="s">
        <v>112</v>
      </c>
      <c r="Z1" s="26" t="s">
        <v>113</v>
      </c>
      <c r="AA1" s="26" t="s">
        <v>114</v>
      </c>
      <c r="AB1" s="26" t="s">
        <v>72</v>
      </c>
      <c r="AC1" s="26" t="s">
        <v>73</v>
      </c>
      <c r="AD1" s="162" t="s">
        <v>71</v>
      </c>
    </row>
    <row r="2" spans="1:30" ht="15" customHeight="1" x14ac:dyDescent="0.25">
      <c r="A2" s="94">
        <f>'Valores teóricos'!O2</f>
        <v>0.36704040186950204</v>
      </c>
      <c r="B2" s="70">
        <f>L2/(G2+H2)</f>
        <v>6.3866169232751503E-3</v>
      </c>
      <c r="C2" s="78">
        <v>0.41</v>
      </c>
      <c r="D2" s="70">
        <f>M2/I2</f>
        <v>1.6561366866500692E-3</v>
      </c>
      <c r="E2" s="78">
        <v>0</v>
      </c>
      <c r="F2" s="103">
        <f>N2/J2</f>
        <v>0</v>
      </c>
      <c r="G2" s="153">
        <f>P2+Q2+R2+T2+W2+X2+Z2</f>
        <v>3092.9</v>
      </c>
      <c r="H2" s="154">
        <v>0</v>
      </c>
      <c r="I2" s="112">
        <f>P2+Q2+R2+S2+T2+U2+V2+W2+X2+Y2+Z2+AA2</f>
        <v>3092.9</v>
      </c>
      <c r="J2" s="112">
        <f>P2+Q2+R2+T2+U2+AA2</f>
        <v>2900.79</v>
      </c>
      <c r="K2" s="22">
        <f>U2+Y2</f>
        <v>0</v>
      </c>
      <c r="L2" s="23">
        <f>A2*'Valores reales'!B$4</f>
        <v>19.753167481997714</v>
      </c>
      <c r="M2" s="23">
        <f>C2*'Valores reales'!B$5</f>
        <v>5.1222651581399994</v>
      </c>
      <c r="N2" s="23">
        <f>E2*'Valores reales'!B$6</f>
        <v>0</v>
      </c>
      <c r="O2" s="22">
        <f>S2+V2+AA2</f>
        <v>0</v>
      </c>
      <c r="P2" s="9">
        <v>2030.95</v>
      </c>
      <c r="Q2" s="9">
        <v>869.84</v>
      </c>
      <c r="R2" s="9">
        <v>0</v>
      </c>
      <c r="S2" s="9">
        <v>0</v>
      </c>
      <c r="T2" s="9">
        <v>0</v>
      </c>
      <c r="U2" s="9">
        <v>0</v>
      </c>
      <c r="V2" s="9">
        <v>0</v>
      </c>
      <c r="W2" s="9">
        <v>0</v>
      </c>
      <c r="X2" s="9">
        <v>192.11</v>
      </c>
      <c r="Y2" s="9">
        <v>0</v>
      </c>
      <c r="Z2" s="9">
        <v>0</v>
      </c>
      <c r="AA2" s="9">
        <v>0</v>
      </c>
      <c r="AB2" s="9"/>
      <c r="AC2" s="141"/>
      <c r="AD2" s="5">
        <f>SUM(P2:AC2)</f>
        <v>3092.9</v>
      </c>
    </row>
    <row r="3" spans="1:30" ht="15" customHeight="1" x14ac:dyDescent="0.25">
      <c r="A3" s="95">
        <f>'Valores teóricos'!O3</f>
        <v>0.11467394294606335</v>
      </c>
      <c r="B3" s="71">
        <f t="shared" ref="B3:B8" si="0">L3/(G3+H3)</f>
        <v>7.6719322693228377E-3</v>
      </c>
      <c r="C3" s="79">
        <v>0.21</v>
      </c>
      <c r="D3" s="71">
        <f t="shared" ref="D3:D8" si="1">M3/I3</f>
        <v>3.2614793607070925E-3</v>
      </c>
      <c r="E3" s="79">
        <v>0</v>
      </c>
      <c r="F3" s="104">
        <f t="shared" ref="F3:F8" si="2">N3/J3</f>
        <v>0</v>
      </c>
      <c r="G3" s="153">
        <f t="shared" ref="G3:G8" si="3">P3+Q3+R3+T3+W3+X3+Z3</f>
        <v>804.42000000000007</v>
      </c>
      <c r="H3" s="154">
        <v>0</v>
      </c>
      <c r="I3" s="112">
        <f t="shared" ref="I3:I8" si="4">P3+Q3+R3+S3+T3+U3+V3+W3+X3+Y3+Z3+AA3</f>
        <v>804.42000000000007</v>
      </c>
      <c r="J3" s="112">
        <f t="shared" ref="J3:J8" si="5">P3+Q3+R3+T3+U3+AA3</f>
        <v>669.45</v>
      </c>
      <c r="K3" s="22">
        <f t="shared" ref="K3:K8" si="6">U3+Y3</f>
        <v>0</v>
      </c>
      <c r="L3" s="23">
        <f>A3*'Valores reales'!B$4</f>
        <v>6.1714557560886778</v>
      </c>
      <c r="M3" s="23">
        <f>C3*'Valores reales'!B$5</f>
        <v>2.6235992273399997</v>
      </c>
      <c r="N3" s="23">
        <f>E3*'Valores reales'!B$6</f>
        <v>0</v>
      </c>
      <c r="O3" s="22">
        <f t="shared" ref="O3:O8" si="7">S3+V3+AA3</f>
        <v>0</v>
      </c>
      <c r="P3" s="9">
        <v>434.91</v>
      </c>
      <c r="Q3" s="9">
        <v>234.54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134.97</v>
      </c>
      <c r="AA3" s="9">
        <v>0</v>
      </c>
      <c r="AB3" s="9"/>
      <c r="AC3" s="141"/>
      <c r="AD3" s="6">
        <f t="shared" ref="AD3:AD8" si="8">SUM(P3:AC3)</f>
        <v>804.42000000000007</v>
      </c>
    </row>
    <row r="4" spans="1:30" ht="15" customHeight="1" x14ac:dyDescent="0.25">
      <c r="A4" s="96">
        <f>'Valores teóricos'!O4</f>
        <v>7.076674846669688E-2</v>
      </c>
      <c r="B4" s="72">
        <f t="shared" si="0"/>
        <v>1.4248934936372016E-3</v>
      </c>
      <c r="C4" s="80">
        <v>0.01</v>
      </c>
      <c r="D4" s="72">
        <f t="shared" si="1"/>
        <v>4.674212874043145E-5</v>
      </c>
      <c r="E4" s="80">
        <v>0</v>
      </c>
      <c r="F4" s="105">
        <f t="shared" si="2"/>
        <v>0</v>
      </c>
      <c r="G4" s="153">
        <f t="shared" si="3"/>
        <v>2672.82</v>
      </c>
      <c r="H4" s="154">
        <v>0</v>
      </c>
      <c r="I4" s="112">
        <f t="shared" si="4"/>
        <v>2672.82</v>
      </c>
      <c r="J4" s="112">
        <f t="shared" si="5"/>
        <v>2672.82</v>
      </c>
      <c r="K4" s="22">
        <f t="shared" si="6"/>
        <v>0</v>
      </c>
      <c r="L4" s="23">
        <f>A4*'Valores reales'!B$4</f>
        <v>3.8084838276633857</v>
      </c>
      <c r="M4" s="23">
        <f>C4*'Valores reales'!B$5</f>
        <v>0.12493329653999999</v>
      </c>
      <c r="N4" s="23">
        <f>E4*'Valores reales'!B$6</f>
        <v>0</v>
      </c>
      <c r="O4" s="22">
        <f t="shared" si="7"/>
        <v>0</v>
      </c>
      <c r="P4" s="9">
        <v>1064.67</v>
      </c>
      <c r="Q4" s="9">
        <v>849.83</v>
      </c>
      <c r="R4" s="9">
        <v>758.32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/>
      <c r="AC4" s="141"/>
      <c r="AD4" s="21">
        <f t="shared" si="8"/>
        <v>2672.82</v>
      </c>
    </row>
    <row r="5" spans="1:30" ht="15" customHeight="1" x14ac:dyDescent="0.25">
      <c r="A5" s="97">
        <f>'Valores teóricos'!O5</f>
        <v>2.830616539725753E-2</v>
      </c>
      <c r="B5" s="73">
        <f t="shared" si="0"/>
        <v>9.8243569787976985E-4</v>
      </c>
      <c r="C5" s="81">
        <v>5.0000000000000001E-3</v>
      </c>
      <c r="D5" s="73">
        <f t="shared" si="1"/>
        <v>4.0285469024893588E-5</v>
      </c>
      <c r="E5" s="81">
        <v>0</v>
      </c>
      <c r="F5" s="106">
        <f t="shared" si="2"/>
        <v>0</v>
      </c>
      <c r="G5" s="153">
        <f t="shared" si="3"/>
        <v>1550.6</v>
      </c>
      <c r="H5" s="154">
        <v>0</v>
      </c>
      <c r="I5" s="112">
        <f t="shared" si="4"/>
        <v>1550.6</v>
      </c>
      <c r="J5" s="112">
        <f t="shared" si="5"/>
        <v>919.93999999999994</v>
      </c>
      <c r="K5" s="22">
        <f t="shared" si="6"/>
        <v>0</v>
      </c>
      <c r="L5" s="23">
        <f>A5*'Valores reales'!B$4</f>
        <v>1.5233647931323711</v>
      </c>
      <c r="M5" s="23">
        <f>C5*'Valores reales'!B$5</f>
        <v>6.2466648269999994E-2</v>
      </c>
      <c r="N5" s="23">
        <f>E5*'Valores reales'!B$6</f>
        <v>0</v>
      </c>
      <c r="O5" s="22">
        <f t="shared" si="7"/>
        <v>0</v>
      </c>
      <c r="P5" s="9">
        <v>530.04</v>
      </c>
      <c r="Q5" s="9">
        <v>139.28</v>
      </c>
      <c r="R5" s="9">
        <v>250.62</v>
      </c>
      <c r="S5" s="9">
        <v>0</v>
      </c>
      <c r="T5" s="9">
        <v>0</v>
      </c>
      <c r="U5" s="9">
        <v>0</v>
      </c>
      <c r="V5" s="9">
        <v>0</v>
      </c>
      <c r="W5" s="9">
        <v>198.1</v>
      </c>
      <c r="X5" s="9">
        <v>432.56</v>
      </c>
      <c r="Y5" s="9">
        <v>0</v>
      </c>
      <c r="Z5" s="9">
        <v>0</v>
      </c>
      <c r="AA5" s="9">
        <v>0</v>
      </c>
      <c r="AB5" s="9"/>
      <c r="AC5" s="141"/>
      <c r="AD5" s="2">
        <f t="shared" si="8"/>
        <v>1550.6</v>
      </c>
    </row>
    <row r="6" spans="1:30" ht="15" customHeight="1" x14ac:dyDescent="0.25">
      <c r="A6" s="98">
        <f>'Valores teóricos'!O6</f>
        <v>9.7472140553575531E-2</v>
      </c>
      <c r="B6" s="74">
        <f t="shared" si="0"/>
        <v>1.6509407475135233E-3</v>
      </c>
      <c r="C6" s="82">
        <v>0.15</v>
      </c>
      <c r="D6" s="74">
        <f t="shared" si="1"/>
        <v>4.7510500941843974E-4</v>
      </c>
      <c r="E6" s="82">
        <v>1</v>
      </c>
      <c r="F6" s="107">
        <f t="shared" si="2"/>
        <v>8.7722491116385051E-3</v>
      </c>
      <c r="G6" s="153">
        <f t="shared" si="3"/>
        <v>3177.4</v>
      </c>
      <c r="H6" s="154">
        <v>0</v>
      </c>
      <c r="I6" s="112">
        <f t="shared" si="4"/>
        <v>3944.3900000000003</v>
      </c>
      <c r="J6" s="112">
        <f t="shared" si="5"/>
        <v>3396.1400000000003</v>
      </c>
      <c r="K6" s="22">
        <f t="shared" si="6"/>
        <v>284.13</v>
      </c>
      <c r="L6" s="23">
        <f>A6*'Valores reales'!B$4</f>
        <v>5.2456991311494692</v>
      </c>
      <c r="M6" s="23">
        <f>C6*'Valores reales'!B$5</f>
        <v>1.8739994480999997</v>
      </c>
      <c r="N6" s="23">
        <f>E6*'Valores reales'!B$6</f>
        <v>29.791786097999996</v>
      </c>
      <c r="O6" s="22">
        <f t="shared" si="7"/>
        <v>482.86</v>
      </c>
      <c r="P6" s="9">
        <v>889.36</v>
      </c>
      <c r="Q6" s="9">
        <v>1608.77</v>
      </c>
      <c r="R6" s="9">
        <v>177.69</v>
      </c>
      <c r="S6" s="9">
        <v>116.87</v>
      </c>
      <c r="T6" s="9">
        <v>241.94</v>
      </c>
      <c r="U6" s="9">
        <v>227.12</v>
      </c>
      <c r="V6" s="9">
        <v>114.73</v>
      </c>
      <c r="W6" s="9">
        <v>208.04</v>
      </c>
      <c r="X6" s="9">
        <v>0</v>
      </c>
      <c r="Y6" s="9">
        <v>57.01</v>
      </c>
      <c r="Z6" s="9">
        <v>51.6</v>
      </c>
      <c r="AA6" s="9">
        <v>251.26</v>
      </c>
      <c r="AB6" s="9"/>
      <c r="AC6" s="141"/>
      <c r="AD6" s="3">
        <f t="shared" si="8"/>
        <v>3944.3900000000003</v>
      </c>
    </row>
    <row r="7" spans="1:30" ht="15" customHeight="1" x14ac:dyDescent="0.25">
      <c r="A7" s="99">
        <f>'Valores teóricos'!O7</f>
        <v>0.18886646824206102</v>
      </c>
      <c r="B7" s="75">
        <f t="shared" si="0"/>
        <v>5.5261216397175308E-3</v>
      </c>
      <c r="C7" s="83">
        <v>0.2</v>
      </c>
      <c r="D7" s="75">
        <f t="shared" si="1"/>
        <v>1.001903000417014E-3</v>
      </c>
      <c r="E7" s="83">
        <v>0</v>
      </c>
      <c r="F7" s="108">
        <f t="shared" si="2"/>
        <v>0</v>
      </c>
      <c r="G7" s="153">
        <f t="shared" si="3"/>
        <v>1839.3200000000002</v>
      </c>
      <c r="H7" s="154">
        <v>0</v>
      </c>
      <c r="I7" s="112">
        <f t="shared" si="4"/>
        <v>2493.92</v>
      </c>
      <c r="J7" s="112">
        <f t="shared" si="5"/>
        <v>1270.6100000000001</v>
      </c>
      <c r="K7" s="22">
        <f t="shared" si="6"/>
        <v>654.6</v>
      </c>
      <c r="L7" s="23">
        <f>A7*'Valores reales'!B$4</f>
        <v>10.16430605436525</v>
      </c>
      <c r="M7" s="23">
        <f>C7*'Valores reales'!B$5</f>
        <v>2.4986659307999997</v>
      </c>
      <c r="N7" s="23">
        <f>E7*'Valores reales'!B$6</f>
        <v>0</v>
      </c>
      <c r="O7" s="22">
        <f t="shared" si="7"/>
        <v>0</v>
      </c>
      <c r="P7" s="9">
        <v>112.93</v>
      </c>
      <c r="Q7" s="9">
        <v>503.08</v>
      </c>
      <c r="R7" s="9">
        <v>0</v>
      </c>
      <c r="S7" s="9">
        <v>0</v>
      </c>
      <c r="T7" s="9">
        <v>0</v>
      </c>
      <c r="U7" s="9">
        <v>654.6</v>
      </c>
      <c r="V7" s="9">
        <v>0</v>
      </c>
      <c r="W7" s="9">
        <v>410.92</v>
      </c>
      <c r="X7" s="9">
        <v>812.39</v>
      </c>
      <c r="Y7" s="9">
        <v>0</v>
      </c>
      <c r="Z7" s="9">
        <v>0</v>
      </c>
      <c r="AA7" s="9">
        <v>0</v>
      </c>
      <c r="AB7" s="9"/>
      <c r="AC7" s="141"/>
      <c r="AD7" s="4">
        <f t="shared" si="8"/>
        <v>2493.92</v>
      </c>
    </row>
    <row r="8" spans="1:30" x14ac:dyDescent="0.25">
      <c r="A8" s="100">
        <f>'Valores teóricos'!O8</f>
        <v>0.13287413252484356</v>
      </c>
      <c r="B8" s="76">
        <f t="shared" si="0"/>
        <v>5.7004153210171099E-3</v>
      </c>
      <c r="C8" s="84">
        <v>1.4999999999999999E-2</v>
      </c>
      <c r="D8" s="76">
        <f t="shared" si="1"/>
        <v>1.4938694323453914E-4</v>
      </c>
      <c r="E8" s="84">
        <v>0</v>
      </c>
      <c r="F8" s="109">
        <f t="shared" si="2"/>
        <v>0</v>
      </c>
      <c r="G8" s="153">
        <f t="shared" si="3"/>
        <v>1254.46</v>
      </c>
      <c r="H8" s="154">
        <v>0</v>
      </c>
      <c r="I8" s="112">
        <f t="shared" si="4"/>
        <v>1254.46</v>
      </c>
      <c r="J8" s="112">
        <f t="shared" si="5"/>
        <v>821.15000000000009</v>
      </c>
      <c r="K8" s="22">
        <f t="shared" si="6"/>
        <v>0</v>
      </c>
      <c r="L8" s="23">
        <f>A8*'Valores reales'!B$4</f>
        <v>7.1509430036031238</v>
      </c>
      <c r="M8" s="23">
        <f>C8*'Valores reales'!B$5</f>
        <v>0.18739994480999997</v>
      </c>
      <c r="N8" s="23">
        <f>E8*'Valores reales'!B$6</f>
        <v>0</v>
      </c>
      <c r="O8" s="22">
        <f t="shared" si="7"/>
        <v>0</v>
      </c>
      <c r="P8" s="9">
        <v>307.40000000000003</v>
      </c>
      <c r="Q8" s="9">
        <v>423.23</v>
      </c>
      <c r="R8" s="9">
        <v>90.52</v>
      </c>
      <c r="S8" s="9">
        <v>0</v>
      </c>
      <c r="T8" s="9">
        <v>0</v>
      </c>
      <c r="U8" s="9">
        <v>0</v>
      </c>
      <c r="V8" s="9">
        <v>0</v>
      </c>
      <c r="W8" s="9">
        <v>208.55</v>
      </c>
      <c r="X8" s="9">
        <v>208.55</v>
      </c>
      <c r="Y8" s="9">
        <v>0</v>
      </c>
      <c r="Z8" s="9">
        <v>16.21</v>
      </c>
      <c r="AA8" s="9">
        <v>0</v>
      </c>
      <c r="AB8" s="9"/>
      <c r="AC8" s="141"/>
      <c r="AD8" s="7">
        <f t="shared" si="8"/>
        <v>1254.46</v>
      </c>
    </row>
    <row r="9" spans="1:30" ht="15.75" thickBot="1" x14ac:dyDescent="0.3">
      <c r="A9" s="67">
        <f>SUM(A2:A8)</f>
        <v>0.99999999999999989</v>
      </c>
      <c r="B9" s="77"/>
      <c r="C9" s="85">
        <f>SUM(C2:C8)</f>
        <v>1</v>
      </c>
      <c r="D9" s="77"/>
      <c r="E9" s="85">
        <f>SUM(E2:E8)</f>
        <v>1</v>
      </c>
      <c r="F9" s="110"/>
      <c r="G9" s="155">
        <f>SUM(G2:G8)</f>
        <v>14391.919999999998</v>
      </c>
      <c r="H9" s="157"/>
      <c r="I9" s="113"/>
      <c r="J9" s="113"/>
      <c r="K9" s="22">
        <f>SUM(K2:K8)</f>
        <v>938.73</v>
      </c>
      <c r="L9" s="23">
        <f>SUM(L2:L8)</f>
        <v>53.817420047999988</v>
      </c>
      <c r="M9" s="23">
        <f>SUM(M2:M8)</f>
        <v>12.493329653999998</v>
      </c>
      <c r="N9" s="23">
        <f>SUM(N2:N8)</f>
        <v>29.791786097999996</v>
      </c>
      <c r="O9" s="22">
        <f>SUM(O2:O8)</f>
        <v>482.86</v>
      </c>
      <c r="P9" s="9" t="s">
        <v>102</v>
      </c>
      <c r="Q9" s="9" t="s">
        <v>102</v>
      </c>
      <c r="R9" s="9" t="s">
        <v>102</v>
      </c>
      <c r="S9" s="9" t="s">
        <v>104</v>
      </c>
      <c r="T9" s="9" t="s">
        <v>102</v>
      </c>
      <c r="U9" s="9" t="s">
        <v>108</v>
      </c>
      <c r="V9" s="9" t="s">
        <v>104</v>
      </c>
      <c r="W9" s="9" t="s">
        <v>102</v>
      </c>
      <c r="X9" s="9" t="s">
        <v>102</v>
      </c>
      <c r="Y9" s="9" t="s">
        <v>108</v>
      </c>
      <c r="Z9" s="9" t="s">
        <v>102</v>
      </c>
      <c r="AA9" s="9" t="s">
        <v>104</v>
      </c>
      <c r="AB9" s="9"/>
      <c r="AC9" s="9"/>
      <c r="AD9" s="8">
        <f>SUM(AD2:AD8)</f>
        <v>15813.510000000002</v>
      </c>
    </row>
  </sheetData>
  <phoneticPr fontId="12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E137-BA3C-4590-B6AE-594977A3D76B}">
  <dimension ref="A1:O65"/>
  <sheetViews>
    <sheetView topLeftCell="A16" zoomScale="70" zoomScaleNormal="70" workbookViewId="0">
      <selection activeCell="B24" sqref="B24:B65"/>
    </sheetView>
  </sheetViews>
  <sheetFormatPr baseColWidth="10" defaultRowHeight="15" x14ac:dyDescent="0.25"/>
  <cols>
    <col min="1" max="1" width="11.85546875" customWidth="1"/>
    <col min="2" max="2" width="25" bestFit="1" customWidth="1"/>
    <col min="3" max="3" width="30.5703125" bestFit="1" customWidth="1"/>
    <col min="4" max="8" width="22.85546875" customWidth="1"/>
  </cols>
  <sheetData>
    <row r="1" spans="1:15" x14ac:dyDescent="0.25">
      <c r="A1" s="193" t="s">
        <v>100</v>
      </c>
      <c r="B1" s="193"/>
      <c r="C1" s="193"/>
      <c r="D1" s="193"/>
      <c r="E1" s="193"/>
      <c r="F1" s="193"/>
      <c r="G1" s="193"/>
      <c r="H1" s="193"/>
    </row>
    <row r="2" spans="1:15" x14ac:dyDescent="0.25">
      <c r="A2" s="194" t="s">
        <v>23</v>
      </c>
      <c r="B2" s="13" t="s">
        <v>24</v>
      </c>
      <c r="C2" s="13" t="s">
        <v>27</v>
      </c>
      <c r="D2" s="13" t="s">
        <v>30</v>
      </c>
      <c r="E2" s="13" t="s">
        <v>43</v>
      </c>
      <c r="F2" s="13" t="s">
        <v>44</v>
      </c>
      <c r="G2" s="13" t="s">
        <v>28</v>
      </c>
      <c r="H2" s="30" t="s">
        <v>25</v>
      </c>
    </row>
    <row r="3" spans="1:15" x14ac:dyDescent="0.25">
      <c r="A3" s="194"/>
      <c r="B3" s="195"/>
      <c r="C3" s="196"/>
      <c r="D3" s="195"/>
      <c r="E3" s="195"/>
      <c r="F3" s="196"/>
      <c r="G3" s="196"/>
      <c r="H3" s="195"/>
    </row>
    <row r="4" spans="1:15" x14ac:dyDescent="0.25">
      <c r="A4" s="194"/>
      <c r="B4" s="195"/>
      <c r="C4" s="197"/>
      <c r="D4" s="195"/>
      <c r="E4" s="195"/>
      <c r="F4" s="197"/>
      <c r="G4" s="197"/>
      <c r="H4" s="195"/>
    </row>
    <row r="5" spans="1:15" x14ac:dyDescent="0.25">
      <c r="A5" s="194"/>
      <c r="B5" s="195"/>
      <c r="C5" s="197"/>
      <c r="D5" s="195"/>
      <c r="E5" s="195"/>
      <c r="F5" s="197"/>
      <c r="G5" s="197"/>
      <c r="H5" s="195"/>
    </row>
    <row r="6" spans="1:15" x14ac:dyDescent="0.25">
      <c r="A6" s="194"/>
      <c r="B6" s="195"/>
      <c r="C6" s="197"/>
      <c r="D6" s="195"/>
      <c r="E6" s="195"/>
      <c r="F6" s="197"/>
      <c r="G6" s="197"/>
      <c r="H6" s="195"/>
    </row>
    <row r="7" spans="1:15" x14ac:dyDescent="0.25">
      <c r="A7" s="194"/>
      <c r="B7" s="195"/>
      <c r="C7" s="197"/>
      <c r="D7" s="195"/>
      <c r="E7" s="195"/>
      <c r="F7" s="197"/>
      <c r="G7" s="197"/>
      <c r="H7" s="195"/>
    </row>
    <row r="8" spans="1:15" x14ac:dyDescent="0.25">
      <c r="A8" s="194"/>
      <c r="B8" s="195"/>
      <c r="C8" s="198"/>
      <c r="D8" s="195"/>
      <c r="E8" s="195"/>
      <c r="F8" s="198"/>
      <c r="G8" s="198"/>
      <c r="H8" s="195"/>
    </row>
    <row r="9" spans="1:15" ht="15" customHeight="1" x14ac:dyDescent="0.25">
      <c r="A9" s="194"/>
      <c r="B9" s="192" t="s">
        <v>26</v>
      </c>
      <c r="C9" s="192" t="s">
        <v>26</v>
      </c>
      <c r="D9" s="192" t="s">
        <v>26</v>
      </c>
      <c r="E9" s="192" t="s">
        <v>26</v>
      </c>
      <c r="F9" s="192" t="s">
        <v>26</v>
      </c>
      <c r="G9" s="192" t="s">
        <v>26</v>
      </c>
      <c r="H9" s="192" t="s">
        <v>26</v>
      </c>
    </row>
    <row r="10" spans="1:15" x14ac:dyDescent="0.25">
      <c r="A10" s="194"/>
      <c r="B10" s="192"/>
      <c r="C10" s="192"/>
      <c r="D10" s="192"/>
      <c r="E10" s="192"/>
      <c r="F10" s="192"/>
      <c r="G10" s="192"/>
      <c r="H10" s="192"/>
    </row>
    <row r="11" spans="1:15" x14ac:dyDescent="0.25">
      <c r="A11" s="194"/>
      <c r="B11" s="192"/>
      <c r="C11" s="192"/>
      <c r="D11" s="192"/>
      <c r="E11" s="192"/>
      <c r="F11" s="192"/>
      <c r="G11" s="192"/>
      <c r="H11" s="192"/>
    </row>
    <row r="12" spans="1:15" x14ac:dyDescent="0.25">
      <c r="A12" s="60" t="s">
        <v>0</v>
      </c>
      <c r="B12" s="114">
        <v>0</v>
      </c>
      <c r="C12" s="114">
        <v>720.09</v>
      </c>
      <c r="D12" s="114">
        <v>646.82000000000005</v>
      </c>
      <c r="E12" s="114">
        <v>664.04</v>
      </c>
      <c r="F12" s="114">
        <v>0</v>
      </c>
      <c r="G12" s="114">
        <v>0</v>
      </c>
      <c r="H12" s="114">
        <f t="shared" ref="H12:H18" si="0">SUM(B12:G12)</f>
        <v>2030.95</v>
      </c>
      <c r="I12" s="18"/>
      <c r="J12" s="22" t="s">
        <v>31</v>
      </c>
      <c r="K12" s="14" t="s">
        <v>54</v>
      </c>
      <c r="L12" s="14" t="s">
        <v>55</v>
      </c>
      <c r="M12" s="23" t="s">
        <v>38</v>
      </c>
      <c r="N12" s="23" t="s">
        <v>37</v>
      </c>
      <c r="O12" s="23" t="s">
        <v>40</v>
      </c>
    </row>
    <row r="13" spans="1:15" x14ac:dyDescent="0.25">
      <c r="A13" s="57" t="s">
        <v>1</v>
      </c>
      <c r="B13" s="115">
        <v>0</v>
      </c>
      <c r="C13" s="115">
        <v>0</v>
      </c>
      <c r="D13" s="115">
        <v>0</v>
      </c>
      <c r="E13" s="115">
        <v>0</v>
      </c>
      <c r="F13" s="115">
        <v>434.91</v>
      </c>
      <c r="G13" s="115">
        <v>0</v>
      </c>
      <c r="H13" s="115">
        <f t="shared" si="0"/>
        <v>434.91</v>
      </c>
      <c r="J13" s="25">
        <f>C24+C30+C36+C42+C48+C54+C60</f>
        <v>19.98647153057972</v>
      </c>
      <c r="K13" s="25">
        <f>C25+C31+C37+C43+C49+C55+C61</f>
        <v>11.435853542963926</v>
      </c>
      <c r="L13" s="25">
        <f>C26+C32+C38+C44+C50+C56+C62</f>
        <v>0</v>
      </c>
      <c r="M13" s="25">
        <f>C27+C33+C39+C45+C51+C57+C63</f>
        <v>22.189924526414366</v>
      </c>
      <c r="N13" s="25">
        <f>C28+C34+C40+C46+C52+C58+C64</f>
        <v>5.4347044880888848</v>
      </c>
      <c r="O13" s="25">
        <f>C29+C35+C41+C47+C53+C59+C65</f>
        <v>7.8016874699268213</v>
      </c>
    </row>
    <row r="14" spans="1:15" x14ac:dyDescent="0.25">
      <c r="A14" s="58" t="s">
        <v>2</v>
      </c>
      <c r="B14" s="116">
        <v>185.11</v>
      </c>
      <c r="C14" s="116">
        <v>440.14</v>
      </c>
      <c r="D14" s="116">
        <v>143.47999999999999</v>
      </c>
      <c r="E14" s="116">
        <v>295.94</v>
      </c>
      <c r="F14" s="116">
        <v>0</v>
      </c>
      <c r="G14" s="116">
        <v>0</v>
      </c>
      <c r="H14" s="116">
        <f t="shared" si="0"/>
        <v>1064.67</v>
      </c>
    </row>
    <row r="15" spans="1:15" x14ac:dyDescent="0.25">
      <c r="A15" s="59" t="s">
        <v>3</v>
      </c>
      <c r="B15" s="117">
        <v>75.709999999999994</v>
      </c>
      <c r="C15" s="117">
        <v>0</v>
      </c>
      <c r="D15" s="117">
        <v>0</v>
      </c>
      <c r="E15" s="117">
        <v>0</v>
      </c>
      <c r="F15" s="117">
        <v>0</v>
      </c>
      <c r="G15" s="117">
        <v>454.33</v>
      </c>
      <c r="H15" s="117">
        <f t="shared" si="0"/>
        <v>530.04</v>
      </c>
    </row>
    <row r="16" spans="1:15" x14ac:dyDescent="0.25">
      <c r="A16" s="63" t="s">
        <v>4</v>
      </c>
      <c r="B16" s="118">
        <v>744.69</v>
      </c>
      <c r="C16" s="118">
        <v>144.66999999999999</v>
      </c>
      <c r="D16" s="118">
        <v>0</v>
      </c>
      <c r="E16" s="118">
        <v>0</v>
      </c>
      <c r="F16" s="118">
        <v>0</v>
      </c>
      <c r="G16" s="118">
        <v>0</v>
      </c>
      <c r="H16" s="118">
        <f t="shared" si="0"/>
        <v>889.36</v>
      </c>
    </row>
    <row r="17" spans="1:11" x14ac:dyDescent="0.25">
      <c r="A17" s="61" t="s">
        <v>5</v>
      </c>
      <c r="B17" s="119">
        <v>0</v>
      </c>
      <c r="C17" s="119">
        <v>112.93</v>
      </c>
      <c r="D17" s="119">
        <v>0</v>
      </c>
      <c r="E17" s="119">
        <v>0</v>
      </c>
      <c r="F17" s="119">
        <v>0</v>
      </c>
      <c r="G17" s="119">
        <v>0</v>
      </c>
      <c r="H17" s="119">
        <f t="shared" si="0"/>
        <v>112.93</v>
      </c>
    </row>
    <row r="18" spans="1:11" x14ac:dyDescent="0.25">
      <c r="A18" s="120" t="s">
        <v>11</v>
      </c>
      <c r="B18" s="123">
        <v>32.6</v>
      </c>
      <c r="C18" s="123">
        <v>143.37</v>
      </c>
      <c r="D18" s="123">
        <v>45.1</v>
      </c>
      <c r="E18" s="123">
        <v>36.1</v>
      </c>
      <c r="F18" s="123">
        <v>13.42</v>
      </c>
      <c r="G18" s="123">
        <v>36.81</v>
      </c>
      <c r="H18" s="123">
        <f t="shared" si="0"/>
        <v>307.40000000000003</v>
      </c>
    </row>
    <row r="19" spans="1:11" x14ac:dyDescent="0.25">
      <c r="A19" s="122"/>
      <c r="B19" s="121"/>
      <c r="C19" s="121"/>
      <c r="D19" s="121"/>
      <c r="E19" s="121"/>
      <c r="F19" s="121"/>
      <c r="G19" s="121"/>
      <c r="H19" s="121"/>
    </row>
    <row r="20" spans="1:11" x14ac:dyDescent="0.25">
      <c r="A20" s="32"/>
      <c r="B20" s="30" t="s">
        <v>47</v>
      </c>
      <c r="C20" s="30" t="s">
        <v>48</v>
      </c>
      <c r="D20" s="19" t="s">
        <v>49</v>
      </c>
    </row>
    <row r="21" spans="1:11" x14ac:dyDescent="0.25">
      <c r="A21" s="31"/>
      <c r="B21" s="9" t="s">
        <v>115</v>
      </c>
      <c r="C21" s="9" t="s">
        <v>116</v>
      </c>
      <c r="D21" s="9" t="s">
        <v>117</v>
      </c>
    </row>
    <row r="22" spans="1:11" x14ac:dyDescent="0.25">
      <c r="A22" s="31"/>
      <c r="B22" s="31"/>
      <c r="C22" s="31"/>
      <c r="D22" s="31"/>
      <c r="H22" t="s">
        <v>134</v>
      </c>
      <c r="J22" t="s">
        <v>132</v>
      </c>
    </row>
    <row r="23" spans="1:11" x14ac:dyDescent="0.25">
      <c r="A23" s="9" t="s">
        <v>23</v>
      </c>
      <c r="B23" s="9" t="s">
        <v>22</v>
      </c>
      <c r="C23" s="20" t="s">
        <v>135</v>
      </c>
      <c r="D23" t="s">
        <v>127</v>
      </c>
      <c r="E23" t="s">
        <v>128</v>
      </c>
      <c r="F23" t="s">
        <v>129</v>
      </c>
      <c r="G23" t="s">
        <v>130</v>
      </c>
      <c r="H23" s="170" t="s">
        <v>131</v>
      </c>
      <c r="I23" t="s">
        <v>133</v>
      </c>
      <c r="J23" s="170" t="s">
        <v>131</v>
      </c>
      <c r="K23" s="170"/>
    </row>
    <row r="24" spans="1:11" x14ac:dyDescent="0.25">
      <c r="A24" s="174" t="s">
        <v>0</v>
      </c>
      <c r="B24" s="14" t="s">
        <v>136</v>
      </c>
      <c r="C24" s="15">
        <f>H12*'Consumo eléctrico'!F2</f>
        <v>5.0759632456985342</v>
      </c>
    </row>
    <row r="25" spans="1:11" x14ac:dyDescent="0.25">
      <c r="A25" s="175"/>
      <c r="B25" s="14" t="s">
        <v>137</v>
      </c>
      <c r="C25" s="15">
        <f>'Consumo eléctrico'!O2*H12</f>
        <v>4.8650971267586787</v>
      </c>
      <c r="D25">
        <f>E25*C25</f>
        <v>26.028269628158927</v>
      </c>
      <c r="E25">
        <v>5.35</v>
      </c>
      <c r="F25">
        <v>0.80400000000000005</v>
      </c>
      <c r="G25">
        <f>F25*D25</f>
        <v>20.926728781039778</v>
      </c>
      <c r="H25">
        <f>G25/E25</f>
        <v>3.9115380899139773</v>
      </c>
      <c r="J25" t="e">
        <f>G25/I25</f>
        <v>#DIV/0!</v>
      </c>
    </row>
    <row r="26" spans="1:11" x14ac:dyDescent="0.25">
      <c r="A26" s="175"/>
      <c r="B26" s="14" t="s">
        <v>138</v>
      </c>
      <c r="C26" s="15">
        <v>0</v>
      </c>
      <c r="D26">
        <f>E26*C26</f>
        <v>0</v>
      </c>
      <c r="E26">
        <v>3.7</v>
      </c>
      <c r="G26">
        <f t="shared" ref="G26:G27" si="1">F26*D26</f>
        <v>0</v>
      </c>
      <c r="H26">
        <f t="shared" ref="H26:H27" si="2">G26/E26</f>
        <v>0</v>
      </c>
      <c r="J26" t="e">
        <f>G26/I26</f>
        <v>#DIV/0!</v>
      </c>
    </row>
    <row r="27" spans="1:11" x14ac:dyDescent="0.25">
      <c r="A27" s="175"/>
      <c r="B27" s="17" t="s">
        <v>139</v>
      </c>
      <c r="C27" s="16">
        <f>H12*'Consumo gas natural'!B2</f>
        <v>12.970899640325667</v>
      </c>
      <c r="D27">
        <f>E27*C27</f>
        <v>10.376719712260535</v>
      </c>
      <c r="E27">
        <v>0.8</v>
      </c>
      <c r="F27">
        <v>0.47699999999999998</v>
      </c>
      <c r="G27">
        <f t="shared" si="1"/>
        <v>4.9496953027482746</v>
      </c>
      <c r="H27">
        <f t="shared" si="2"/>
        <v>6.1871191284353433</v>
      </c>
      <c r="J27" t="e">
        <f>G27/I27</f>
        <v>#DIV/0!</v>
      </c>
    </row>
    <row r="28" spans="1:11" x14ac:dyDescent="0.25">
      <c r="A28" s="175"/>
      <c r="B28" s="17" t="s">
        <v>140</v>
      </c>
      <c r="C28" s="16">
        <f>H12*'Consumo gas natural'!D2</f>
        <v>3.3635308037519582</v>
      </c>
    </row>
    <row r="29" spans="1:11" x14ac:dyDescent="0.25">
      <c r="A29" s="176"/>
      <c r="B29" s="23" t="s">
        <v>141</v>
      </c>
      <c r="C29" s="16">
        <f>'Consumo gas natural'!F2*H12</f>
        <v>0</v>
      </c>
    </row>
    <row r="30" spans="1:11" x14ac:dyDescent="0.25">
      <c r="A30" s="177" t="s">
        <v>1</v>
      </c>
      <c r="B30" s="14" t="s">
        <v>136</v>
      </c>
      <c r="C30" s="15">
        <f>H13*'Consumo eléctrico'!F3</f>
        <v>1.6715669065021943</v>
      </c>
    </row>
    <row r="31" spans="1:11" x14ac:dyDescent="0.25">
      <c r="A31" s="178"/>
      <c r="B31" s="14" t="s">
        <v>137</v>
      </c>
      <c r="C31" s="15">
        <f>H13*'Consumo eléctrico'!O3</f>
        <v>1.1814978866777681</v>
      </c>
    </row>
    <row r="32" spans="1:11" x14ac:dyDescent="0.25">
      <c r="A32" s="178"/>
      <c r="B32" s="14" t="s">
        <v>138</v>
      </c>
      <c r="C32" s="15">
        <v>0</v>
      </c>
    </row>
    <row r="33" spans="1:3" x14ac:dyDescent="0.25">
      <c r="A33" s="178"/>
      <c r="B33" s="17" t="s">
        <v>139</v>
      </c>
      <c r="C33" s="16">
        <f>'Instituto del tórax'!H13*'Consumo gas natural'!B3</f>
        <v>3.3366000632511956</v>
      </c>
    </row>
    <row r="34" spans="1:3" x14ac:dyDescent="0.25">
      <c r="A34" s="178"/>
      <c r="B34" s="17" t="s">
        <v>140</v>
      </c>
      <c r="C34" s="16">
        <f>H13*'Consumo gas natural'!D3</f>
        <v>1.4184499887651216</v>
      </c>
    </row>
    <row r="35" spans="1:3" x14ac:dyDescent="0.25">
      <c r="A35" s="179"/>
      <c r="B35" s="23" t="s">
        <v>141</v>
      </c>
      <c r="C35" s="16">
        <f>H13*'Consumo gas natural'!F3</f>
        <v>0</v>
      </c>
    </row>
    <row r="36" spans="1:3" x14ac:dyDescent="0.25">
      <c r="A36" s="180" t="s">
        <v>2</v>
      </c>
      <c r="B36" s="14" t="s">
        <v>136</v>
      </c>
      <c r="C36" s="15">
        <f>H14*'Consumo eléctrico'!F4</f>
        <v>9.0281598365199827</v>
      </c>
    </row>
    <row r="37" spans="1:3" x14ac:dyDescent="0.25">
      <c r="A37" s="181"/>
      <c r="B37" s="14" t="s">
        <v>137</v>
      </c>
      <c r="C37" s="15">
        <f>H14*'Consumo eléctrico'!O4</f>
        <v>2.9367886517599526</v>
      </c>
    </row>
    <row r="38" spans="1:3" x14ac:dyDescent="0.25">
      <c r="A38" s="181"/>
      <c r="B38" s="14" t="s">
        <v>138</v>
      </c>
      <c r="C38" s="15">
        <v>0</v>
      </c>
    </row>
    <row r="39" spans="1:3" x14ac:dyDescent="0.25">
      <c r="A39" s="181"/>
      <c r="B39" s="17" t="s">
        <v>139</v>
      </c>
      <c r="C39" s="16">
        <f>H14*'Consumo gas natural'!B4</f>
        <v>1.5170413558707196</v>
      </c>
    </row>
    <row r="40" spans="1:3" x14ac:dyDescent="0.25">
      <c r="A40" s="181"/>
      <c r="B40" s="17" t="s">
        <v>140</v>
      </c>
      <c r="C40" s="16">
        <f>H14*'Consumo gas natural'!D4</f>
        <v>4.9764942206075156E-2</v>
      </c>
    </row>
    <row r="41" spans="1:3" x14ac:dyDescent="0.25">
      <c r="A41" s="182"/>
      <c r="B41" s="23" t="s">
        <v>141</v>
      </c>
      <c r="C41" s="16">
        <f>H14*'Consumo gas natural'!F4</f>
        <v>0</v>
      </c>
    </row>
    <row r="42" spans="1:3" x14ac:dyDescent="0.25">
      <c r="A42" s="183" t="s">
        <v>32</v>
      </c>
      <c r="B42" s="14" t="s">
        <v>136</v>
      </c>
      <c r="C42" s="15">
        <f>H15*'Consumo eléctrico'!F5</f>
        <v>0.74219586302383789</v>
      </c>
    </row>
    <row r="43" spans="1:3" x14ac:dyDescent="0.25">
      <c r="A43" s="184"/>
      <c r="B43" s="14" t="s">
        <v>137</v>
      </c>
      <c r="C43" s="15">
        <f>H15*'Consumo eléctrico'!O5</f>
        <v>0.59879654507737345</v>
      </c>
    </row>
    <row r="44" spans="1:3" x14ac:dyDescent="0.25">
      <c r="A44" s="184"/>
      <c r="B44" s="14" t="s">
        <v>138</v>
      </c>
      <c r="C44" s="15">
        <v>0</v>
      </c>
    </row>
    <row r="45" spans="1:3" x14ac:dyDescent="0.25">
      <c r="A45" s="184"/>
      <c r="B45" s="17" t="s">
        <v>139</v>
      </c>
      <c r="C45" s="16">
        <f>H15*'Consumo gas natural'!B5</f>
        <v>0.52073021730419322</v>
      </c>
    </row>
    <row r="46" spans="1:3" x14ac:dyDescent="0.25">
      <c r="A46" s="184"/>
      <c r="B46" s="17" t="s">
        <v>140</v>
      </c>
      <c r="C46" s="16">
        <f>H15*'Consumo gas natural'!D5</f>
        <v>2.1352910001954595E-2</v>
      </c>
    </row>
    <row r="47" spans="1:3" x14ac:dyDescent="0.25">
      <c r="A47" s="185"/>
      <c r="B47" s="23" t="s">
        <v>141</v>
      </c>
      <c r="C47" s="16">
        <f>H15*'Consumo gas natural'!F5</f>
        <v>0</v>
      </c>
    </row>
    <row r="48" spans="1:3" x14ac:dyDescent="0.25">
      <c r="A48" s="186" t="s">
        <v>4</v>
      </c>
      <c r="B48" s="14" t="s">
        <v>136</v>
      </c>
      <c r="C48" s="15">
        <f>H16*'Consumo eléctrico'!F6</f>
        <v>2.6216003369345575</v>
      </c>
    </row>
    <row r="49" spans="1:10" x14ac:dyDescent="0.25">
      <c r="A49" s="187"/>
      <c r="B49" s="14" t="s">
        <v>137</v>
      </c>
      <c r="C49" s="15">
        <f>'Consumo eléctrico'!O6*H16</f>
        <v>0.81976232531372228</v>
      </c>
    </row>
    <row r="50" spans="1:10" x14ac:dyDescent="0.25">
      <c r="A50" s="187"/>
      <c r="B50" s="14" t="s">
        <v>138</v>
      </c>
      <c r="C50" s="15">
        <v>0</v>
      </c>
    </row>
    <row r="51" spans="1:10" x14ac:dyDescent="0.25">
      <c r="A51" s="187"/>
      <c r="B51" s="17" t="s">
        <v>139</v>
      </c>
      <c r="C51" s="16">
        <f>H16*'Consumo gas natural'!B6</f>
        <v>1.4682806632086272</v>
      </c>
    </row>
    <row r="52" spans="1:10" x14ac:dyDescent="0.25">
      <c r="A52" s="187"/>
      <c r="B52" s="17" t="s">
        <v>140</v>
      </c>
      <c r="C52" s="16">
        <f>H16*'Consumo gas natural'!D6</f>
        <v>0.42253939117638356</v>
      </c>
    </row>
    <row r="53" spans="1:10" x14ac:dyDescent="0.25">
      <c r="A53" s="188"/>
      <c r="B53" s="23" t="s">
        <v>141</v>
      </c>
      <c r="C53" s="16">
        <f>H16*'Consumo gas natural'!F6</f>
        <v>7.8016874699268213</v>
      </c>
    </row>
    <row r="54" spans="1:10" x14ac:dyDescent="0.25">
      <c r="A54" s="189" t="s">
        <v>5</v>
      </c>
      <c r="B54" s="14" t="s">
        <v>136</v>
      </c>
      <c r="C54" s="15">
        <f>H17*'Consumo eléctrico'!F7</f>
        <v>0.28354437953138223</v>
      </c>
    </row>
    <row r="55" spans="1:10" x14ac:dyDescent="0.25">
      <c r="A55" s="190"/>
      <c r="B55" s="14" t="s">
        <v>137</v>
      </c>
      <c r="C55" s="15">
        <f>'Consumo eléctrico'!O7*'Instituto del tórax'!H17</f>
        <v>0.35064647631270596</v>
      </c>
      <c r="D55">
        <f>E55*C55</f>
        <v>1.8759586482729766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0"/>
      <c r="B56" s="14" t="s">
        <v>138</v>
      </c>
      <c r="C56" s="15">
        <v>0</v>
      </c>
      <c r="D56">
        <f>E56*C56</f>
        <v>0</v>
      </c>
      <c r="E56">
        <v>3.7</v>
      </c>
      <c r="G56">
        <f t="shared" ref="G56:G57" si="3">F56*D56</f>
        <v>0</v>
      </c>
      <c r="H56">
        <f t="shared" ref="H56:H57" si="4">G56/E56</f>
        <v>0</v>
      </c>
      <c r="J56" t="e">
        <f>G56/I56</f>
        <v>#DIV/0!</v>
      </c>
    </row>
    <row r="57" spans="1:10" x14ac:dyDescent="0.25">
      <c r="A57" s="190"/>
      <c r="B57" s="17" t="s">
        <v>139</v>
      </c>
      <c r="C57" s="16">
        <f>H17*'Consumo gas natural'!B7</f>
        <v>0.62406491677330078</v>
      </c>
      <c r="D57">
        <f>E57*C57</f>
        <v>0.49925193341864066</v>
      </c>
      <c r="E57">
        <v>0.8</v>
      </c>
      <c r="G57">
        <f t="shared" si="3"/>
        <v>0</v>
      </c>
      <c r="H57">
        <f t="shared" si="4"/>
        <v>0</v>
      </c>
      <c r="J57" t="e">
        <f>G57/I57</f>
        <v>#DIV/0!</v>
      </c>
    </row>
    <row r="58" spans="1:10" x14ac:dyDescent="0.25">
      <c r="A58" s="190"/>
      <c r="B58" s="17" t="s">
        <v>140</v>
      </c>
      <c r="C58" s="16">
        <f>'Consumo gas natural'!D7*'Instituto del tórax'!H17</f>
        <v>0.1131449058370934</v>
      </c>
    </row>
    <row r="59" spans="1:10" x14ac:dyDescent="0.25">
      <c r="A59" s="191"/>
      <c r="B59" s="23" t="s">
        <v>141</v>
      </c>
      <c r="C59" s="16">
        <f>H17*'Consumo gas natural'!F7</f>
        <v>0</v>
      </c>
    </row>
    <row r="60" spans="1:10" x14ac:dyDescent="0.25">
      <c r="A60" s="171" t="s">
        <v>11</v>
      </c>
      <c r="B60" s="14" t="s">
        <v>136</v>
      </c>
      <c r="C60" s="15">
        <f>H18*'Consumo eléctrico'!F8</f>
        <v>0.56344096236922958</v>
      </c>
    </row>
    <row r="61" spans="1:10" x14ac:dyDescent="0.25">
      <c r="A61" s="172"/>
      <c r="B61" s="14" t="s">
        <v>137</v>
      </c>
      <c r="C61" s="15">
        <f>H18*'Consumo eléctrico'!O8</f>
        <v>0.68326453106372664</v>
      </c>
    </row>
    <row r="62" spans="1:10" x14ac:dyDescent="0.25">
      <c r="A62" s="172"/>
      <c r="B62" s="14" t="s">
        <v>138</v>
      </c>
      <c r="C62" s="15">
        <v>0</v>
      </c>
    </row>
    <row r="63" spans="1:10" x14ac:dyDescent="0.25">
      <c r="A63" s="172"/>
      <c r="B63" s="17" t="s">
        <v>139</v>
      </c>
      <c r="C63" s="16">
        <f>'Consumo gas natural'!B8*'Instituto del tórax'!H18</f>
        <v>1.7523076696806599</v>
      </c>
    </row>
    <row r="64" spans="1:10" x14ac:dyDescent="0.25">
      <c r="A64" s="172"/>
      <c r="B64" s="17" t="s">
        <v>140</v>
      </c>
      <c r="C64" s="16">
        <f>H18*'Consumo gas natural'!D8</f>
        <v>4.5921546350297333E-2</v>
      </c>
    </row>
    <row r="65" spans="1:3" x14ac:dyDescent="0.25">
      <c r="A65" s="173"/>
      <c r="B65" s="23" t="s">
        <v>141</v>
      </c>
      <c r="C65" s="16">
        <f>H18*'Consumo gas natural'!F8</f>
        <v>0</v>
      </c>
    </row>
  </sheetData>
  <mergeCells count="23">
    <mergeCell ref="H9:H11"/>
    <mergeCell ref="A1:H1"/>
    <mergeCell ref="A2:A11"/>
    <mergeCell ref="B3:B8"/>
    <mergeCell ref="C3:C8"/>
    <mergeCell ref="D3:D8"/>
    <mergeCell ref="E3:E8"/>
    <mergeCell ref="F3:F8"/>
    <mergeCell ref="G3:G8"/>
    <mergeCell ref="H3:H8"/>
    <mergeCell ref="B9:B11"/>
    <mergeCell ref="C9:C11"/>
    <mergeCell ref="D9:D11"/>
    <mergeCell ref="E9:E11"/>
    <mergeCell ref="F9:F11"/>
    <mergeCell ref="G9:G11"/>
    <mergeCell ref="A60:A65"/>
    <mergeCell ref="A24:A29"/>
    <mergeCell ref="A30:A35"/>
    <mergeCell ref="A36:A41"/>
    <mergeCell ref="A42:A47"/>
    <mergeCell ref="A48:A53"/>
    <mergeCell ref="A54:A5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E902B-90C4-4D4E-BC8A-D8842432086A}">
  <dimension ref="A1:K65"/>
  <sheetViews>
    <sheetView zoomScale="70" zoomScaleNormal="70" workbookViewId="0">
      <selection activeCell="C23" sqref="C23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1" x14ac:dyDescent="0.25">
      <c r="A1" s="199" t="s">
        <v>101</v>
      </c>
      <c r="B1" s="200"/>
      <c r="C1" s="200"/>
      <c r="D1" s="201"/>
    </row>
    <row r="2" spans="1:11" x14ac:dyDescent="0.25">
      <c r="A2" s="194" t="s">
        <v>23</v>
      </c>
      <c r="B2" s="13" t="s">
        <v>24</v>
      </c>
      <c r="C2" s="13" t="s">
        <v>27</v>
      </c>
      <c r="D2" s="30" t="s">
        <v>25</v>
      </c>
    </row>
    <row r="3" spans="1:11" x14ac:dyDescent="0.25">
      <c r="A3" s="194"/>
      <c r="B3" s="195"/>
      <c r="C3" s="196"/>
      <c r="D3" s="195"/>
    </row>
    <row r="4" spans="1:11" x14ac:dyDescent="0.25">
      <c r="A4" s="194"/>
      <c r="B4" s="195"/>
      <c r="C4" s="197"/>
      <c r="D4" s="195"/>
    </row>
    <row r="5" spans="1:11" x14ac:dyDescent="0.25">
      <c r="A5" s="194"/>
      <c r="B5" s="195"/>
      <c r="C5" s="197"/>
      <c r="D5" s="195"/>
    </row>
    <row r="6" spans="1:11" x14ac:dyDescent="0.25">
      <c r="A6" s="194"/>
      <c r="B6" s="195"/>
      <c r="C6" s="197"/>
      <c r="D6" s="195"/>
    </row>
    <row r="7" spans="1:11" x14ac:dyDescent="0.25">
      <c r="A7" s="194"/>
      <c r="B7" s="195"/>
      <c r="C7" s="197"/>
      <c r="D7" s="195"/>
    </row>
    <row r="8" spans="1:11" x14ac:dyDescent="0.25">
      <c r="A8" s="194"/>
      <c r="B8" s="195"/>
      <c r="C8" s="198"/>
      <c r="D8" s="195"/>
    </row>
    <row r="9" spans="1:11" ht="15" customHeight="1" x14ac:dyDescent="0.25">
      <c r="A9" s="194"/>
      <c r="B9" s="192" t="s">
        <v>26</v>
      </c>
      <c r="C9" s="192" t="s">
        <v>26</v>
      </c>
      <c r="D9" s="192" t="s">
        <v>26</v>
      </c>
    </row>
    <row r="10" spans="1:11" x14ac:dyDescent="0.25">
      <c r="A10" s="194"/>
      <c r="B10" s="192"/>
      <c r="C10" s="192"/>
      <c r="D10" s="192"/>
    </row>
    <row r="11" spans="1:11" x14ac:dyDescent="0.25">
      <c r="A11" s="194"/>
      <c r="B11" s="192"/>
      <c r="C11" s="192"/>
      <c r="D11" s="192"/>
    </row>
    <row r="12" spans="1:11" x14ac:dyDescent="0.25">
      <c r="A12" s="60" t="s">
        <v>0</v>
      </c>
      <c r="B12" s="114">
        <v>0</v>
      </c>
      <c r="C12" s="114">
        <v>869.84</v>
      </c>
      <c r="D12" s="114">
        <f t="shared" ref="D12:D18" si="0">SUM(B12:C12)</f>
        <v>869.84</v>
      </c>
      <c r="E12" s="18"/>
      <c r="F12" s="22" t="s">
        <v>31</v>
      </c>
      <c r="G12" s="14" t="s">
        <v>54</v>
      </c>
      <c r="H12" s="14" t="s">
        <v>55</v>
      </c>
      <c r="I12" s="23" t="s">
        <v>38</v>
      </c>
      <c r="J12" s="23" t="s">
        <v>37</v>
      </c>
      <c r="K12" s="23" t="s">
        <v>40</v>
      </c>
    </row>
    <row r="13" spans="1:11" x14ac:dyDescent="0.25">
      <c r="A13" s="57" t="s">
        <v>1</v>
      </c>
      <c r="B13" s="115">
        <v>0</v>
      </c>
      <c r="C13" s="115">
        <v>234.54</v>
      </c>
      <c r="D13" s="115">
        <f t="shared" si="0"/>
        <v>234.54</v>
      </c>
      <c r="F13" s="25">
        <f>C24+C30+C36+C42+C48+C54+C60</f>
        <v>17.257952071100945</v>
      </c>
      <c r="G13" s="25">
        <f>C25+C31+C37+C43+C49+C55+C61</f>
        <v>9.2080214390640673</v>
      </c>
      <c r="H13" s="25">
        <f>C26+C32+C38+C44+C50+C56+C62</f>
        <v>0</v>
      </c>
      <c r="I13" s="25">
        <f>C27+C33+C39+C45+C51+C57+C63</f>
        <v>16.551112737887529</v>
      </c>
      <c r="J13" s="25">
        <f>C28+C34+C40+C46+C52+C58+C64</f>
        <v>3.5824522116062543</v>
      </c>
      <c r="K13" s="25">
        <f>C29+C35+C41+C47+C53+C59+C65</f>
        <v>14.112531203330677</v>
      </c>
    </row>
    <row r="14" spans="1:11" x14ac:dyDescent="0.25">
      <c r="A14" s="58" t="s">
        <v>2</v>
      </c>
      <c r="B14" s="116">
        <v>617.35</v>
      </c>
      <c r="C14" s="116">
        <v>232.48</v>
      </c>
      <c r="D14" s="116">
        <f t="shared" si="0"/>
        <v>849.83</v>
      </c>
    </row>
    <row r="15" spans="1:11" x14ac:dyDescent="0.25">
      <c r="A15" s="59" t="s">
        <v>3</v>
      </c>
      <c r="B15" s="117">
        <v>139.28</v>
      </c>
      <c r="C15" s="117">
        <v>0</v>
      </c>
      <c r="D15" s="117">
        <f t="shared" si="0"/>
        <v>139.28</v>
      </c>
    </row>
    <row r="16" spans="1:11" x14ac:dyDescent="0.25">
      <c r="A16" s="63" t="s">
        <v>4</v>
      </c>
      <c r="B16" s="118">
        <v>974.42</v>
      </c>
      <c r="C16" s="118">
        <v>634.35</v>
      </c>
      <c r="D16" s="118">
        <f t="shared" si="0"/>
        <v>1608.77</v>
      </c>
    </row>
    <row r="17" spans="1:11" x14ac:dyDescent="0.25">
      <c r="A17" s="61" t="s">
        <v>5</v>
      </c>
      <c r="B17" s="119">
        <v>0</v>
      </c>
      <c r="C17" s="119">
        <v>503.08</v>
      </c>
      <c r="D17" s="119">
        <f t="shared" si="0"/>
        <v>503.08</v>
      </c>
    </row>
    <row r="18" spans="1:11" x14ac:dyDescent="0.25">
      <c r="A18" s="120" t="s">
        <v>11</v>
      </c>
      <c r="B18" s="123">
        <v>230.42</v>
      </c>
      <c r="C18" s="123">
        <v>192.81</v>
      </c>
      <c r="D18" s="123">
        <f t="shared" si="0"/>
        <v>423.23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47</v>
      </c>
      <c r="C20" s="30" t="s">
        <v>48</v>
      </c>
      <c r="D20" s="19" t="s">
        <v>49</v>
      </c>
    </row>
    <row r="21" spans="1:11" x14ac:dyDescent="0.25">
      <c r="A21" s="31"/>
      <c r="B21" s="9" t="s">
        <v>115</v>
      </c>
      <c r="C21" s="9" t="s">
        <v>116</v>
      </c>
      <c r="D21" s="9" t="s">
        <v>118</v>
      </c>
    </row>
    <row r="22" spans="1:11" x14ac:dyDescent="0.25">
      <c r="A22" s="31"/>
      <c r="B22" s="31"/>
      <c r="C22" s="31"/>
      <c r="D22" s="31"/>
      <c r="H22" t="s">
        <v>134</v>
      </c>
      <c r="J22" t="s">
        <v>132</v>
      </c>
    </row>
    <row r="23" spans="1:11" x14ac:dyDescent="0.25">
      <c r="A23" s="9" t="s">
        <v>23</v>
      </c>
      <c r="B23" s="9" t="s">
        <v>22</v>
      </c>
      <c r="C23" s="20" t="s">
        <v>135</v>
      </c>
      <c r="D23" t="s">
        <v>127</v>
      </c>
      <c r="E23" t="s">
        <v>128</v>
      </c>
      <c r="F23" t="s">
        <v>129</v>
      </c>
      <c r="G23" t="s">
        <v>130</v>
      </c>
      <c r="H23" s="170" t="s">
        <v>131</v>
      </c>
      <c r="I23" t="s">
        <v>133</v>
      </c>
      <c r="J23" s="170" t="s">
        <v>131</v>
      </c>
      <c r="K23" s="170"/>
    </row>
    <row r="24" spans="1:11" x14ac:dyDescent="0.25">
      <c r="A24" s="174" t="s">
        <v>0</v>
      </c>
      <c r="B24" s="14" t="s">
        <v>31</v>
      </c>
      <c r="C24" s="15">
        <f>D12*'Consumo eléctrico'!F2</f>
        <v>2.1739953566746664</v>
      </c>
    </row>
    <row r="25" spans="1:11" x14ac:dyDescent="0.25">
      <c r="A25" s="175"/>
      <c r="B25" s="14" t="s">
        <v>54</v>
      </c>
      <c r="C25" s="15">
        <f>'Consumo eléctrico'!O2*D12</f>
        <v>2.0836830472142442</v>
      </c>
      <c r="D25">
        <f>E25*C25</f>
        <v>11.147704302596207</v>
      </c>
      <c r="E25">
        <v>5.35</v>
      </c>
      <c r="F25">
        <v>0.65600000000000003</v>
      </c>
      <c r="G25">
        <f>F25*D25</f>
        <v>7.3128940225031123</v>
      </c>
      <c r="H25">
        <f>G25/E25</f>
        <v>1.3668960789725444</v>
      </c>
      <c r="J25" t="e">
        <f>G25/I25</f>
        <v>#DIV/0!</v>
      </c>
    </row>
    <row r="26" spans="1:11" x14ac:dyDescent="0.25">
      <c r="A26" s="175"/>
      <c r="B26" s="14" t="s">
        <v>55</v>
      </c>
      <c r="C26" s="15">
        <v>0</v>
      </c>
      <c r="D26">
        <f>E26*C26</f>
        <v>0</v>
      </c>
      <c r="E26">
        <v>3.7</v>
      </c>
      <c r="G26">
        <f t="shared" ref="G26:G27" si="1">F26*D26</f>
        <v>0</v>
      </c>
      <c r="H26">
        <f t="shared" ref="H26:H27" si="2">G26/E26</f>
        <v>0</v>
      </c>
      <c r="J26" t="e">
        <f>G26/I26</f>
        <v>#DIV/0!</v>
      </c>
    </row>
    <row r="27" spans="1:11" x14ac:dyDescent="0.25">
      <c r="A27" s="175"/>
      <c r="B27" s="17" t="s">
        <v>38</v>
      </c>
      <c r="C27" s="16">
        <f>D12*'Consumo gas natural'!B2</f>
        <v>5.5553348645416571</v>
      </c>
      <c r="D27">
        <f>E27*C27</f>
        <v>4.4442678916333263</v>
      </c>
      <c r="E27">
        <v>0.8</v>
      </c>
      <c r="F27">
        <v>0.55000000000000004</v>
      </c>
      <c r="G27">
        <f t="shared" si="1"/>
        <v>2.4443473403983296</v>
      </c>
      <c r="H27">
        <f t="shared" si="2"/>
        <v>3.0554341754979117</v>
      </c>
      <c r="J27" t="e">
        <f>G27/I27</f>
        <v>#DIV/0!</v>
      </c>
    </row>
    <row r="28" spans="1:11" x14ac:dyDescent="0.25">
      <c r="A28" s="175"/>
      <c r="B28" s="17" t="s">
        <v>37</v>
      </c>
      <c r="C28" s="16">
        <f>D12*'Consumo gas natural'!D2</f>
        <v>1.4405739355156961</v>
      </c>
    </row>
    <row r="29" spans="1:11" x14ac:dyDescent="0.25">
      <c r="A29" s="176"/>
      <c r="B29" s="23" t="s">
        <v>40</v>
      </c>
      <c r="C29" s="16">
        <f>'Consumo gas natural'!F2*D12</f>
        <v>0</v>
      </c>
    </row>
    <row r="30" spans="1:11" x14ac:dyDescent="0.25">
      <c r="A30" s="177" t="s">
        <v>1</v>
      </c>
      <c r="B30" s="14" t="s">
        <v>31</v>
      </c>
      <c r="C30" s="15">
        <f>D13*'Consumo eléctrico'!F3</f>
        <v>0.90144927054108814</v>
      </c>
    </row>
    <row r="31" spans="1:11" x14ac:dyDescent="0.25">
      <c r="A31" s="178"/>
      <c r="B31" s="14" t="s">
        <v>54</v>
      </c>
      <c r="C31" s="15">
        <f>D13*'Consumo eléctrico'!O3</f>
        <v>0.63716289425721118</v>
      </c>
    </row>
    <row r="32" spans="1:11" x14ac:dyDescent="0.25">
      <c r="A32" s="178"/>
      <c r="B32" s="14" t="s">
        <v>55</v>
      </c>
      <c r="C32" s="15">
        <v>0</v>
      </c>
    </row>
    <row r="33" spans="1:3" x14ac:dyDescent="0.25">
      <c r="A33" s="178"/>
      <c r="B33" s="17" t="s">
        <v>38</v>
      </c>
      <c r="C33" s="16">
        <f>'Edificio tuberculósis'!D13*'Consumo gas natural'!B3</f>
        <v>1.7993749944469783</v>
      </c>
    </row>
    <row r="34" spans="1:3" x14ac:dyDescent="0.25">
      <c r="A34" s="178"/>
      <c r="B34" s="17" t="s">
        <v>37</v>
      </c>
      <c r="C34" s="16">
        <f>D13*'Consumo gas natural'!D3</f>
        <v>0.76494736926024143</v>
      </c>
    </row>
    <row r="35" spans="1:3" x14ac:dyDescent="0.25">
      <c r="A35" s="179"/>
      <c r="B35" s="23" t="s">
        <v>40</v>
      </c>
      <c r="C35" s="16">
        <f>D13*'Consumo gas natural'!F3</f>
        <v>0</v>
      </c>
    </row>
    <row r="36" spans="1:3" x14ac:dyDescent="0.25">
      <c r="A36" s="180" t="s">
        <v>2</v>
      </c>
      <c r="B36" s="14" t="s">
        <v>31</v>
      </c>
      <c r="C36" s="15">
        <f>D14*'Consumo eléctrico'!F4</f>
        <v>7.2063654220272735</v>
      </c>
    </row>
    <row r="37" spans="1:3" x14ac:dyDescent="0.25">
      <c r="A37" s="181"/>
      <c r="B37" s="14" t="s">
        <v>54</v>
      </c>
      <c r="C37" s="15">
        <f>D14*'Consumo eléctrico'!O4</f>
        <v>2.3441734057737706</v>
      </c>
    </row>
    <row r="38" spans="1:3" x14ac:dyDescent="0.25">
      <c r="A38" s="181"/>
      <c r="B38" s="14" t="s">
        <v>55</v>
      </c>
      <c r="C38" s="15">
        <v>0</v>
      </c>
    </row>
    <row r="39" spans="1:3" x14ac:dyDescent="0.25">
      <c r="A39" s="181"/>
      <c r="B39" s="17" t="s">
        <v>38</v>
      </c>
      <c r="C39" s="16">
        <f>D14*'Consumo gas natural'!B4</f>
        <v>1.2109172376977031</v>
      </c>
    </row>
    <row r="40" spans="1:3" x14ac:dyDescent="0.25">
      <c r="A40" s="181"/>
      <c r="B40" s="17" t="s">
        <v>37</v>
      </c>
      <c r="C40" s="16">
        <f>D14*'Consumo gas natural'!D4</f>
        <v>3.9722863267480861E-2</v>
      </c>
    </row>
    <row r="41" spans="1:3" x14ac:dyDescent="0.25">
      <c r="A41" s="182"/>
      <c r="B41" s="23" t="s">
        <v>40</v>
      </c>
      <c r="C41" s="16">
        <f>D14*'Consumo gas natural'!F4</f>
        <v>0</v>
      </c>
    </row>
    <row r="42" spans="1:3" x14ac:dyDescent="0.25">
      <c r="A42" s="183" t="s">
        <v>32</v>
      </c>
      <c r="B42" s="14" t="s">
        <v>31</v>
      </c>
      <c r="C42" s="15">
        <f>D15*'Consumo eléctrico'!F5</f>
        <v>0.1950287521733457</v>
      </c>
    </row>
    <row r="43" spans="1:3" x14ac:dyDescent="0.25">
      <c r="A43" s="184"/>
      <c r="B43" s="14" t="s">
        <v>54</v>
      </c>
      <c r="C43" s="15">
        <f>D15*'Consumo eléctrico'!O5</f>
        <v>0.15734733755636665</v>
      </c>
    </row>
    <row r="44" spans="1:3" x14ac:dyDescent="0.25">
      <c r="A44" s="184"/>
      <c r="B44" s="14" t="s">
        <v>55</v>
      </c>
      <c r="C44" s="15">
        <v>0</v>
      </c>
    </row>
    <row r="45" spans="1:3" x14ac:dyDescent="0.25">
      <c r="A45" s="184"/>
      <c r="B45" s="17" t="s">
        <v>38</v>
      </c>
      <c r="C45" s="16">
        <f>D15*'Consumo gas natural'!B5</f>
        <v>0.13683364400069434</v>
      </c>
    </row>
    <row r="46" spans="1:3" x14ac:dyDescent="0.25">
      <c r="A46" s="184"/>
      <c r="B46" s="17" t="s">
        <v>37</v>
      </c>
      <c r="C46" s="16">
        <f>D15*'Consumo gas natural'!D5</f>
        <v>5.6109601257871792E-3</v>
      </c>
    </row>
    <row r="47" spans="1:3" x14ac:dyDescent="0.25">
      <c r="A47" s="185"/>
      <c r="B47" s="23" t="s">
        <v>40</v>
      </c>
      <c r="C47" s="16">
        <f>D15*'Consumo gas natural'!F5</f>
        <v>0</v>
      </c>
    </row>
    <row r="48" spans="1:3" x14ac:dyDescent="0.25">
      <c r="A48" s="186" t="s">
        <v>4</v>
      </c>
      <c r="B48" s="14" t="s">
        <v>31</v>
      </c>
      <c r="C48" s="15">
        <f>D16*'Consumo eléctrico'!F6</f>
        <v>4.7422325875350904</v>
      </c>
    </row>
    <row r="49" spans="1:10" x14ac:dyDescent="0.25">
      <c r="A49" s="187"/>
      <c r="B49" s="14" t="s">
        <v>54</v>
      </c>
      <c r="C49" s="15">
        <f>'Consumo eléctrico'!O6*D16</f>
        <v>1.4828742422584296</v>
      </c>
    </row>
    <row r="50" spans="1:10" x14ac:dyDescent="0.25">
      <c r="A50" s="187"/>
      <c r="B50" s="14" t="s">
        <v>55</v>
      </c>
      <c r="C50" s="15">
        <v>0</v>
      </c>
    </row>
    <row r="51" spans="1:10" x14ac:dyDescent="0.25">
      <c r="A51" s="187"/>
      <c r="B51" s="17" t="s">
        <v>38</v>
      </c>
      <c r="C51" s="16">
        <f>D16*'Consumo gas natural'!B6</f>
        <v>2.6559839463773307</v>
      </c>
    </row>
    <row r="52" spans="1:10" x14ac:dyDescent="0.25">
      <c r="A52" s="187"/>
      <c r="B52" s="17" t="s">
        <v>37</v>
      </c>
      <c r="C52" s="16">
        <f>D16*'Consumo gas natural'!D6</f>
        <v>0.7643346860021033</v>
      </c>
    </row>
    <row r="53" spans="1:10" x14ac:dyDescent="0.25">
      <c r="A53" s="188"/>
      <c r="B53" s="23" t="s">
        <v>40</v>
      </c>
      <c r="C53" s="16">
        <f>D16*'Consumo gas natural'!F6</f>
        <v>14.112531203330677</v>
      </c>
    </row>
    <row r="54" spans="1:10" x14ac:dyDescent="0.25">
      <c r="A54" s="189" t="s">
        <v>5</v>
      </c>
      <c r="B54" s="14" t="s">
        <v>31</v>
      </c>
      <c r="C54" s="15">
        <f>D17*'Consumo eléctrico'!F7</f>
        <v>1.2631320858465223</v>
      </c>
    </row>
    <row r="55" spans="1:10" x14ac:dyDescent="0.25">
      <c r="A55" s="190"/>
      <c r="B55" s="14" t="s">
        <v>54</v>
      </c>
      <c r="C55" s="15">
        <f>'Consumo eléctrico'!O7*'Edificio tuberculósis'!D17</f>
        <v>1.5620581714637041</v>
      </c>
      <c r="D55">
        <f>E55*C55</f>
        <v>8.3570112173308164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0"/>
      <c r="B56" s="14" t="s">
        <v>55</v>
      </c>
      <c r="C56" s="15">
        <v>0</v>
      </c>
      <c r="D56">
        <f>E56*C56</f>
        <v>0</v>
      </c>
      <c r="E56">
        <v>3.7</v>
      </c>
      <c r="G56">
        <f t="shared" ref="G56:G57" si="3">F56*D56</f>
        <v>0</v>
      </c>
      <c r="H56">
        <f t="shared" ref="H56:H57" si="4">G56/E56</f>
        <v>0</v>
      </c>
      <c r="J56" t="e">
        <f>G56/I56</f>
        <v>#DIV/0!</v>
      </c>
    </row>
    <row r="57" spans="1:10" x14ac:dyDescent="0.25">
      <c r="A57" s="190"/>
      <c r="B57" s="17" t="s">
        <v>38</v>
      </c>
      <c r="C57" s="16">
        <f>D17*'Consumo gas natural'!B7</f>
        <v>2.7800812745090955</v>
      </c>
      <c r="D57">
        <f>E57*C57</f>
        <v>2.2240650196072766</v>
      </c>
      <c r="E57">
        <v>0.8</v>
      </c>
      <c r="G57">
        <f t="shared" si="3"/>
        <v>0</v>
      </c>
      <c r="H57">
        <f t="shared" si="4"/>
        <v>0</v>
      </c>
      <c r="J57" t="e">
        <f>G57/I57</f>
        <v>#DIV/0!</v>
      </c>
    </row>
    <row r="58" spans="1:10" x14ac:dyDescent="0.25">
      <c r="A58" s="190"/>
      <c r="B58" s="17" t="s">
        <v>37</v>
      </c>
      <c r="C58" s="16">
        <f>'Consumo gas natural'!D7*'Edificio tuberculósis'!D17</f>
        <v>0.50403736144979139</v>
      </c>
    </row>
    <row r="59" spans="1:10" x14ac:dyDescent="0.25">
      <c r="A59" s="191"/>
      <c r="B59" s="23" t="s">
        <v>40</v>
      </c>
      <c r="C59" s="16">
        <f>D17*'Consumo gas natural'!F7</f>
        <v>0</v>
      </c>
    </row>
    <row r="60" spans="1:10" x14ac:dyDescent="0.25">
      <c r="A60" s="171" t="s">
        <v>11</v>
      </c>
      <c r="B60" s="14" t="s">
        <v>31</v>
      </c>
      <c r="C60" s="15">
        <f>D18*'Consumo eléctrico'!F8</f>
        <v>0.77574859630295712</v>
      </c>
    </row>
    <row r="61" spans="1:10" x14ac:dyDescent="0.25">
      <c r="A61" s="172"/>
      <c r="B61" s="14" t="s">
        <v>54</v>
      </c>
      <c r="C61" s="15">
        <f>D18*'Consumo eléctrico'!O8</f>
        <v>0.94072234054034165</v>
      </c>
    </row>
    <row r="62" spans="1:10" x14ac:dyDescent="0.25">
      <c r="A62" s="172"/>
      <c r="B62" s="14" t="s">
        <v>55</v>
      </c>
      <c r="C62" s="15">
        <v>0</v>
      </c>
    </row>
    <row r="63" spans="1:10" x14ac:dyDescent="0.25">
      <c r="A63" s="172"/>
      <c r="B63" s="17" t="s">
        <v>38</v>
      </c>
      <c r="C63" s="16">
        <f>'Consumo gas natural'!B8*'Edificio tuberculósis'!D18</f>
        <v>2.4125867763140714</v>
      </c>
    </row>
    <row r="64" spans="1:10" x14ac:dyDescent="0.25">
      <c r="A64" s="172"/>
      <c r="B64" s="17" t="s">
        <v>37</v>
      </c>
      <c r="C64" s="16">
        <f>D18*'Consumo gas natural'!D8</f>
        <v>6.3225035985153999E-2</v>
      </c>
    </row>
    <row r="65" spans="1:3" x14ac:dyDescent="0.25">
      <c r="A65" s="173"/>
      <c r="B65" s="23" t="s">
        <v>40</v>
      </c>
      <c r="C65" s="16">
        <f>D18*'Consumo gas natural'!F8</f>
        <v>0</v>
      </c>
    </row>
  </sheetData>
  <mergeCells count="15">
    <mergeCell ref="A1:D1"/>
    <mergeCell ref="A2:A11"/>
    <mergeCell ref="B3:B8"/>
    <mergeCell ref="C3:C8"/>
    <mergeCell ref="D3:D8"/>
    <mergeCell ref="B9:B11"/>
    <mergeCell ref="C9:C11"/>
    <mergeCell ref="D9:D11"/>
    <mergeCell ref="A60:A65"/>
    <mergeCell ref="A24:A29"/>
    <mergeCell ref="A30:A35"/>
    <mergeCell ref="A36:A41"/>
    <mergeCell ref="A42:A47"/>
    <mergeCell ref="A48:A53"/>
    <mergeCell ref="A54:A5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C33F5-2195-4E54-9CF9-4212E2E238C0}">
  <dimension ref="A1:K65"/>
  <sheetViews>
    <sheetView topLeftCell="A13" zoomScale="77" zoomScaleNormal="40" workbookViewId="0">
      <selection activeCell="C23" sqref="C23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0" x14ac:dyDescent="0.25">
      <c r="A1" s="199" t="s">
        <v>103</v>
      </c>
      <c r="B1" s="200"/>
      <c r="C1" s="201"/>
    </row>
    <row r="2" spans="1:10" x14ac:dyDescent="0.25">
      <c r="A2" s="194" t="s">
        <v>23</v>
      </c>
      <c r="B2" s="13" t="s">
        <v>29</v>
      </c>
      <c r="C2" s="30" t="s">
        <v>25</v>
      </c>
    </row>
    <row r="3" spans="1:10" x14ac:dyDescent="0.25">
      <c r="A3" s="194"/>
      <c r="B3" s="195"/>
      <c r="C3" s="195"/>
    </row>
    <row r="4" spans="1:10" x14ac:dyDescent="0.25">
      <c r="A4" s="194"/>
      <c r="B4" s="195"/>
      <c r="C4" s="195"/>
    </row>
    <row r="5" spans="1:10" x14ac:dyDescent="0.25">
      <c r="A5" s="194"/>
      <c r="B5" s="195"/>
      <c r="C5" s="195"/>
    </row>
    <row r="6" spans="1:10" x14ac:dyDescent="0.25">
      <c r="A6" s="194"/>
      <c r="B6" s="195"/>
      <c r="C6" s="195"/>
    </row>
    <row r="7" spans="1:10" x14ac:dyDescent="0.25">
      <c r="A7" s="194"/>
      <c r="B7" s="195"/>
      <c r="C7" s="195"/>
    </row>
    <row r="8" spans="1:10" x14ac:dyDescent="0.25">
      <c r="A8" s="194"/>
      <c r="B8" s="195"/>
      <c r="C8" s="195"/>
    </row>
    <row r="9" spans="1:10" ht="15" customHeight="1" x14ac:dyDescent="0.25">
      <c r="A9" s="194"/>
      <c r="B9" s="192" t="s">
        <v>26</v>
      </c>
      <c r="C9" s="192" t="s">
        <v>26</v>
      </c>
    </row>
    <row r="10" spans="1:10" x14ac:dyDescent="0.25">
      <c r="A10" s="194"/>
      <c r="B10" s="192"/>
      <c r="C10" s="192"/>
    </row>
    <row r="11" spans="1:10" x14ac:dyDescent="0.25">
      <c r="A11" s="194"/>
      <c r="B11" s="192"/>
      <c r="C11" s="192"/>
    </row>
    <row r="12" spans="1:10" x14ac:dyDescent="0.25">
      <c r="A12" s="60" t="s">
        <v>0</v>
      </c>
      <c r="B12" s="114">
        <v>0</v>
      </c>
      <c r="C12" s="114">
        <f t="shared" ref="C12:C18" si="0">SUM(B12:B12)</f>
        <v>0</v>
      </c>
      <c r="D12" s="18"/>
      <c r="E12" s="22" t="s">
        <v>31</v>
      </c>
      <c r="F12" s="14" t="s">
        <v>54</v>
      </c>
      <c r="G12" s="14" t="s">
        <v>55</v>
      </c>
      <c r="H12" s="23" t="s">
        <v>38</v>
      </c>
      <c r="I12" s="23" t="s">
        <v>37</v>
      </c>
      <c r="J12" s="23" t="s">
        <v>40</v>
      </c>
    </row>
    <row r="13" spans="1:10" x14ac:dyDescent="0.25">
      <c r="A13" s="57" t="s">
        <v>1</v>
      </c>
      <c r="B13" s="115">
        <v>0</v>
      </c>
      <c r="C13" s="115">
        <f t="shared" si="0"/>
        <v>0</v>
      </c>
      <c r="E13" s="25">
        <f>C24+C30+C36+C42+C48+C54+C60</f>
        <v>7.4710154299890004</v>
      </c>
      <c r="F13" s="25">
        <f>C25+C31+C37+C43+C49+C55+C61</f>
        <v>2.7398677223604011</v>
      </c>
      <c r="G13" s="25">
        <f>C26+C32+C38+C44+C50+C56+C62</f>
        <v>0</v>
      </c>
      <c r="H13" s="25">
        <f>C27+C33+C39+C45+C51+C57+C63</f>
        <v>2.1361005249817375</v>
      </c>
      <c r="I13" s="25">
        <f>C28+C34+C40+C46+C52+C58+C64</f>
        <v>0.14348575053861584</v>
      </c>
      <c r="J13" s="25">
        <f>C29+C35+C41+C47+C53+C59+C65</f>
        <v>1.5587409446470459</v>
      </c>
    </row>
    <row r="14" spans="1:10" x14ac:dyDescent="0.25">
      <c r="A14" s="58" t="s">
        <v>2</v>
      </c>
      <c r="B14" s="116">
        <v>758.32</v>
      </c>
      <c r="C14" s="116">
        <f t="shared" si="0"/>
        <v>758.32</v>
      </c>
    </row>
    <row r="15" spans="1:10" x14ac:dyDescent="0.25">
      <c r="A15" s="59" t="s">
        <v>3</v>
      </c>
      <c r="B15" s="117">
        <v>250.62</v>
      </c>
      <c r="C15" s="117">
        <f t="shared" si="0"/>
        <v>250.62</v>
      </c>
    </row>
    <row r="16" spans="1:10" x14ac:dyDescent="0.25">
      <c r="A16" s="63" t="s">
        <v>4</v>
      </c>
      <c r="B16" s="118">
        <v>177.69</v>
      </c>
      <c r="C16" s="118">
        <f t="shared" si="0"/>
        <v>177.69</v>
      </c>
    </row>
    <row r="17" spans="1:11" x14ac:dyDescent="0.25">
      <c r="A17" s="61" t="s">
        <v>5</v>
      </c>
      <c r="B17" s="119">
        <v>0</v>
      </c>
      <c r="C17" s="119">
        <f t="shared" si="0"/>
        <v>0</v>
      </c>
    </row>
    <row r="18" spans="1:11" x14ac:dyDescent="0.25">
      <c r="A18" s="120" t="s">
        <v>11</v>
      </c>
      <c r="B18" s="123">
        <v>90.52</v>
      </c>
      <c r="C18" s="123">
        <f t="shared" si="0"/>
        <v>90.52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47</v>
      </c>
      <c r="C20" s="30" t="s">
        <v>48</v>
      </c>
      <c r="D20" s="19" t="s">
        <v>49</v>
      </c>
    </row>
    <row r="21" spans="1:11" x14ac:dyDescent="0.25">
      <c r="A21" s="31"/>
      <c r="B21" s="9" t="s">
        <v>115</v>
      </c>
      <c r="C21" s="9" t="s">
        <v>119</v>
      </c>
      <c r="D21" s="9" t="s">
        <v>118</v>
      </c>
    </row>
    <row r="22" spans="1:11" x14ac:dyDescent="0.25">
      <c r="A22" s="31"/>
      <c r="B22" s="31"/>
      <c r="C22" s="31"/>
      <c r="D22" s="31"/>
      <c r="H22" t="s">
        <v>134</v>
      </c>
      <c r="J22" t="s">
        <v>132</v>
      </c>
    </row>
    <row r="23" spans="1:11" x14ac:dyDescent="0.25">
      <c r="A23" s="9" t="s">
        <v>23</v>
      </c>
      <c r="B23" s="9" t="s">
        <v>22</v>
      </c>
      <c r="C23" s="20" t="s">
        <v>135</v>
      </c>
      <c r="D23" t="s">
        <v>127</v>
      </c>
      <c r="E23" t="s">
        <v>128</v>
      </c>
      <c r="F23" t="s">
        <v>129</v>
      </c>
      <c r="G23" t="s">
        <v>130</v>
      </c>
      <c r="H23" s="170" t="s">
        <v>131</v>
      </c>
      <c r="I23" t="s">
        <v>133</v>
      </c>
      <c r="J23" s="170" t="s">
        <v>131</v>
      </c>
      <c r="K23" s="170"/>
    </row>
    <row r="24" spans="1:11" x14ac:dyDescent="0.25">
      <c r="A24" s="174" t="s">
        <v>0</v>
      </c>
      <c r="B24" s="14" t="s">
        <v>31</v>
      </c>
      <c r="C24" s="15">
        <f>C12*'Consumo eléctrico'!F2</f>
        <v>0</v>
      </c>
    </row>
    <row r="25" spans="1:11" x14ac:dyDescent="0.25">
      <c r="A25" s="175"/>
      <c r="B25" s="14" t="s">
        <v>54</v>
      </c>
      <c r="C25" s="15">
        <f>'Consumo eléctrico'!O2*C12</f>
        <v>0</v>
      </c>
      <c r="D25">
        <f>E25*C25</f>
        <v>0</v>
      </c>
      <c r="E25">
        <v>5.35</v>
      </c>
      <c r="G25">
        <f>F25*D25</f>
        <v>0</v>
      </c>
      <c r="H25">
        <f>G25/E25</f>
        <v>0</v>
      </c>
      <c r="J25" t="e">
        <f>G25/I25</f>
        <v>#DIV/0!</v>
      </c>
    </row>
    <row r="26" spans="1:11" x14ac:dyDescent="0.25">
      <c r="A26" s="175"/>
      <c r="B26" s="14" t="s">
        <v>55</v>
      </c>
      <c r="C26" s="15">
        <v>0</v>
      </c>
      <c r="D26">
        <f>E26*C26</f>
        <v>0</v>
      </c>
      <c r="E26">
        <v>3.7</v>
      </c>
      <c r="G26">
        <f t="shared" ref="G26:G27" si="1">F26*D26</f>
        <v>0</v>
      </c>
      <c r="H26">
        <f t="shared" ref="H26:H27" si="2">G26/E26</f>
        <v>0</v>
      </c>
      <c r="J26" t="e">
        <f>G26/I26</f>
        <v>#DIV/0!</v>
      </c>
    </row>
    <row r="27" spans="1:11" x14ac:dyDescent="0.25">
      <c r="A27" s="175"/>
      <c r="B27" s="17" t="s">
        <v>38</v>
      </c>
      <c r="C27" s="16">
        <f>C12*'Consumo gas natural'!B2</f>
        <v>0</v>
      </c>
      <c r="D27">
        <f>E27*C27</f>
        <v>0</v>
      </c>
      <c r="E27">
        <v>0.5</v>
      </c>
      <c r="G27">
        <f t="shared" si="1"/>
        <v>0</v>
      </c>
      <c r="H27">
        <f t="shared" si="2"/>
        <v>0</v>
      </c>
      <c r="J27" t="e">
        <f>G27/I27</f>
        <v>#DIV/0!</v>
      </c>
    </row>
    <row r="28" spans="1:11" x14ac:dyDescent="0.25">
      <c r="A28" s="175"/>
      <c r="B28" s="17" t="s">
        <v>37</v>
      </c>
      <c r="C28" s="16">
        <f>C12*'Consumo gas natural'!D2</f>
        <v>0</v>
      </c>
    </row>
    <row r="29" spans="1:11" x14ac:dyDescent="0.25">
      <c r="A29" s="176"/>
      <c r="B29" s="23" t="s">
        <v>40</v>
      </c>
      <c r="C29" s="16">
        <f>'Consumo gas natural'!F2*C12</f>
        <v>0</v>
      </c>
    </row>
    <row r="30" spans="1:11" x14ac:dyDescent="0.25">
      <c r="A30" s="177" t="s">
        <v>1</v>
      </c>
      <c r="B30" s="14" t="s">
        <v>31</v>
      </c>
      <c r="C30" s="15">
        <f>C13*'Consumo eléctrico'!F3</f>
        <v>0</v>
      </c>
    </row>
    <row r="31" spans="1:11" x14ac:dyDescent="0.25">
      <c r="A31" s="178"/>
      <c r="B31" s="14" t="s">
        <v>54</v>
      </c>
      <c r="C31" s="15">
        <f>C13*'Consumo eléctrico'!O3</f>
        <v>0</v>
      </c>
    </row>
    <row r="32" spans="1:11" x14ac:dyDescent="0.25">
      <c r="A32" s="178"/>
      <c r="B32" s="14" t="s">
        <v>55</v>
      </c>
      <c r="C32" s="15">
        <v>0</v>
      </c>
    </row>
    <row r="33" spans="1:3" x14ac:dyDescent="0.25">
      <c r="A33" s="178"/>
      <c r="B33" s="17" t="s">
        <v>38</v>
      </c>
      <c r="C33" s="16">
        <f>'Edificio hemoterapia'!C13*'Consumo gas natural'!B3</f>
        <v>0</v>
      </c>
    </row>
    <row r="34" spans="1:3" x14ac:dyDescent="0.25">
      <c r="A34" s="178"/>
      <c r="B34" s="17" t="s">
        <v>37</v>
      </c>
      <c r="C34" s="16">
        <f>C13*'Consumo gas natural'!D3</f>
        <v>0</v>
      </c>
    </row>
    <row r="35" spans="1:3" x14ac:dyDescent="0.25">
      <c r="A35" s="179"/>
      <c r="B35" s="23" t="s">
        <v>40</v>
      </c>
      <c r="C35" s="16">
        <f>C13*'Consumo gas natural'!F3</f>
        <v>0</v>
      </c>
    </row>
    <row r="36" spans="1:3" x14ac:dyDescent="0.25">
      <c r="A36" s="180" t="s">
        <v>2</v>
      </c>
      <c r="B36" s="14" t="s">
        <v>31</v>
      </c>
      <c r="C36" s="15">
        <f>C14*'Consumo eléctrico'!F4</f>
        <v>6.4303814019647723</v>
      </c>
    </row>
    <row r="37" spans="1:3" x14ac:dyDescent="0.25">
      <c r="A37" s="181"/>
      <c r="B37" s="14" t="s">
        <v>54</v>
      </c>
      <c r="C37" s="15">
        <f>C14*'Consumo eléctrico'!O4</f>
        <v>2.0917519704721719</v>
      </c>
    </row>
    <row r="38" spans="1:3" x14ac:dyDescent="0.25">
      <c r="A38" s="181"/>
      <c r="B38" s="14" t="s">
        <v>55</v>
      </c>
      <c r="C38" s="15">
        <v>0</v>
      </c>
    </row>
    <row r="39" spans="1:3" x14ac:dyDescent="0.25">
      <c r="A39" s="181"/>
      <c r="B39" s="17" t="s">
        <v>38</v>
      </c>
      <c r="C39" s="16">
        <f>C14*'Consumo gas natural'!B4</f>
        <v>1.0805252340949629</v>
      </c>
    </row>
    <row r="40" spans="1:3" x14ac:dyDescent="0.25">
      <c r="A40" s="181"/>
      <c r="B40" s="17" t="s">
        <v>37</v>
      </c>
      <c r="C40" s="16">
        <f>C14*'Consumo gas natural'!D4</f>
        <v>3.5445491066443978E-2</v>
      </c>
    </row>
    <row r="41" spans="1:3" x14ac:dyDescent="0.25">
      <c r="A41" s="182"/>
      <c r="B41" s="23" t="s">
        <v>40</v>
      </c>
      <c r="C41" s="16">
        <f>C14*'Consumo gas natural'!F4</f>
        <v>0</v>
      </c>
    </row>
    <row r="42" spans="1:3" x14ac:dyDescent="0.25">
      <c r="A42" s="183" t="s">
        <v>32</v>
      </c>
      <c r="B42" s="14" t="s">
        <v>31</v>
      </c>
      <c r="C42" s="15">
        <f>C15*'Consumo eléctrico'!F5</f>
        <v>0.35093413174672528</v>
      </c>
    </row>
    <row r="43" spans="1:3" x14ac:dyDescent="0.25">
      <c r="A43" s="184"/>
      <c r="B43" s="14" t="s">
        <v>54</v>
      </c>
      <c r="C43" s="15">
        <f>C15*'Consumo eléctrico'!O5</f>
        <v>0.2831303111600848</v>
      </c>
    </row>
    <row r="44" spans="1:3" x14ac:dyDescent="0.25">
      <c r="A44" s="184"/>
      <c r="B44" s="14" t="s">
        <v>55</v>
      </c>
      <c r="C44" s="15">
        <v>0</v>
      </c>
    </row>
    <row r="45" spans="1:3" x14ac:dyDescent="0.25">
      <c r="A45" s="184"/>
      <c r="B45" s="17" t="s">
        <v>38</v>
      </c>
      <c r="C45" s="16">
        <f>C15*'Consumo gas natural'!B5</f>
        <v>0.24621803460262792</v>
      </c>
    </row>
    <row r="46" spans="1:3" x14ac:dyDescent="0.25">
      <c r="A46" s="184"/>
      <c r="B46" s="17" t="s">
        <v>37</v>
      </c>
      <c r="C46" s="16">
        <f>C15*'Consumo gas natural'!D5</f>
        <v>1.0096344247018831E-2</v>
      </c>
    </row>
    <row r="47" spans="1:3" x14ac:dyDescent="0.25">
      <c r="A47" s="185"/>
      <c r="B47" s="23" t="s">
        <v>40</v>
      </c>
      <c r="C47" s="16">
        <f>C15*'Consumo gas natural'!F5</f>
        <v>0</v>
      </c>
    </row>
    <row r="48" spans="1:3" x14ac:dyDescent="0.25">
      <c r="A48" s="186" t="s">
        <v>4</v>
      </c>
      <c r="B48" s="14" t="s">
        <v>31</v>
      </c>
      <c r="C48" s="15">
        <f>C16*'Consumo eléctrico'!F6</f>
        <v>0.52378357905673911</v>
      </c>
    </row>
    <row r="49" spans="1:10" x14ac:dyDescent="0.25">
      <c r="A49" s="187"/>
      <c r="B49" s="14" t="s">
        <v>54</v>
      </c>
      <c r="C49" s="15">
        <f>'Consumo eléctrico'!O6*C16</f>
        <v>0.16378470763807154</v>
      </c>
    </row>
    <row r="50" spans="1:10" x14ac:dyDescent="0.25">
      <c r="A50" s="187"/>
      <c r="B50" s="14" t="s">
        <v>55</v>
      </c>
      <c r="C50" s="15">
        <v>0</v>
      </c>
    </row>
    <row r="51" spans="1:10" x14ac:dyDescent="0.25">
      <c r="A51" s="187"/>
      <c r="B51" s="17" t="s">
        <v>38</v>
      </c>
      <c r="C51" s="16">
        <f>C16*'Consumo gas natural'!B6</f>
        <v>0.29335566142567798</v>
      </c>
    </row>
    <row r="52" spans="1:10" x14ac:dyDescent="0.25">
      <c r="A52" s="187"/>
      <c r="B52" s="17" t="s">
        <v>37</v>
      </c>
      <c r="C52" s="16">
        <f>C16*'Consumo gas natural'!D6</f>
        <v>8.4421409123562552E-2</v>
      </c>
    </row>
    <row r="53" spans="1:10" x14ac:dyDescent="0.25">
      <c r="A53" s="188"/>
      <c r="B53" s="23" t="s">
        <v>40</v>
      </c>
      <c r="C53" s="16">
        <f>C16*'Consumo gas natural'!F6</f>
        <v>1.5587409446470459</v>
      </c>
    </row>
    <row r="54" spans="1:10" x14ac:dyDescent="0.25">
      <c r="A54" s="189" t="s">
        <v>5</v>
      </c>
      <c r="B54" s="14" t="s">
        <v>31</v>
      </c>
      <c r="C54" s="15">
        <f>C17*'Consumo eléctrico'!F7</f>
        <v>0</v>
      </c>
    </row>
    <row r="55" spans="1:10" x14ac:dyDescent="0.25">
      <c r="A55" s="190"/>
      <c r="B55" s="14" t="s">
        <v>54</v>
      </c>
      <c r="C55" s="15">
        <f>'Consumo eléctrico'!O7*'Edificio hemoterapia'!C17</f>
        <v>0</v>
      </c>
      <c r="D55">
        <f>E55*C55</f>
        <v>0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0"/>
      <c r="B56" s="14" t="s">
        <v>55</v>
      </c>
      <c r="C56" s="15">
        <v>0</v>
      </c>
      <c r="D56">
        <f>E56*C56</f>
        <v>0</v>
      </c>
      <c r="E56">
        <v>3.7</v>
      </c>
      <c r="G56">
        <f t="shared" ref="G56:G57" si="3">F56*D56</f>
        <v>0</v>
      </c>
      <c r="H56">
        <f t="shared" ref="H56:H57" si="4">G56/E56</f>
        <v>0</v>
      </c>
      <c r="J56" t="e">
        <f>G56/I56</f>
        <v>#DIV/0!</v>
      </c>
    </row>
    <row r="57" spans="1:10" x14ac:dyDescent="0.25">
      <c r="A57" s="190"/>
      <c r="B57" s="17" t="s">
        <v>38</v>
      </c>
      <c r="C57" s="16">
        <f>C17*'Consumo gas natural'!B7</f>
        <v>0</v>
      </c>
      <c r="D57">
        <f>E57*C57</f>
        <v>0</v>
      </c>
      <c r="E57">
        <v>0.5</v>
      </c>
      <c r="G57">
        <f t="shared" si="3"/>
        <v>0</v>
      </c>
      <c r="H57">
        <f t="shared" si="4"/>
        <v>0</v>
      </c>
      <c r="J57" t="e">
        <f>G57/I57</f>
        <v>#DIV/0!</v>
      </c>
    </row>
    <row r="58" spans="1:10" x14ac:dyDescent="0.25">
      <c r="A58" s="190"/>
      <c r="B58" s="17" t="s">
        <v>37</v>
      </c>
      <c r="C58" s="16">
        <f>'Consumo gas natural'!D7*'Edificio hemoterapia'!C17</f>
        <v>0</v>
      </c>
    </row>
    <row r="59" spans="1:10" x14ac:dyDescent="0.25">
      <c r="A59" s="191"/>
      <c r="B59" s="23" t="s">
        <v>40</v>
      </c>
      <c r="C59" s="16">
        <f>C17*'Consumo gas natural'!F7</f>
        <v>0</v>
      </c>
    </row>
    <row r="60" spans="1:10" x14ac:dyDescent="0.25">
      <c r="A60" s="171" t="s">
        <v>11</v>
      </c>
      <c r="B60" s="14" t="s">
        <v>31</v>
      </c>
      <c r="C60" s="15">
        <f>C18*'Consumo eléctrico'!F8</f>
        <v>0.16591631722076333</v>
      </c>
    </row>
    <row r="61" spans="1:10" x14ac:dyDescent="0.25">
      <c r="A61" s="172"/>
      <c r="B61" s="14" t="s">
        <v>54</v>
      </c>
      <c r="C61" s="15">
        <f>C18*'Consumo eléctrico'!O8</f>
        <v>0.2012007330900733</v>
      </c>
    </row>
    <row r="62" spans="1:10" x14ac:dyDescent="0.25">
      <c r="A62" s="172"/>
      <c r="B62" s="14" t="s">
        <v>55</v>
      </c>
      <c r="C62" s="15">
        <v>0</v>
      </c>
    </row>
    <row r="63" spans="1:10" x14ac:dyDescent="0.25">
      <c r="A63" s="172"/>
      <c r="B63" s="17" t="s">
        <v>38</v>
      </c>
      <c r="C63" s="16">
        <f>'Consumo gas natural'!B8*'Edificio hemoterapia'!C18</f>
        <v>0.51600159485846875</v>
      </c>
    </row>
    <row r="64" spans="1:10" x14ac:dyDescent="0.25">
      <c r="A64" s="172"/>
      <c r="B64" s="17" t="s">
        <v>37</v>
      </c>
      <c r="C64" s="16">
        <f>C18*'Consumo gas natural'!D8</f>
        <v>1.3522506101590483E-2</v>
      </c>
    </row>
    <row r="65" spans="1:3" x14ac:dyDescent="0.25">
      <c r="A65" s="173"/>
      <c r="B65" s="23" t="s">
        <v>40</v>
      </c>
      <c r="C65" s="16">
        <f>C18*'Consumo gas natural'!F8</f>
        <v>0</v>
      </c>
    </row>
  </sheetData>
  <mergeCells count="13">
    <mergeCell ref="A1:C1"/>
    <mergeCell ref="A2:A11"/>
    <mergeCell ref="B3:B8"/>
    <mergeCell ref="C3:C8"/>
    <mergeCell ref="B9:B11"/>
    <mergeCell ref="C9:C11"/>
    <mergeCell ref="A60:A65"/>
    <mergeCell ref="A24:A29"/>
    <mergeCell ref="A30:A35"/>
    <mergeCell ref="A36:A41"/>
    <mergeCell ref="A42:A47"/>
    <mergeCell ref="A48:A53"/>
    <mergeCell ref="A54:A5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84D14-E4E3-41D3-A333-92CA73DCB188}">
  <dimension ref="A1:J65"/>
  <sheetViews>
    <sheetView topLeftCell="A4" zoomScale="77" zoomScaleNormal="40" workbookViewId="0">
      <selection activeCell="C23" sqref="C23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0" x14ac:dyDescent="0.25">
      <c r="A1" s="199" t="s">
        <v>105</v>
      </c>
      <c r="B1" s="200"/>
      <c r="C1" s="201"/>
    </row>
    <row r="2" spans="1:10" x14ac:dyDescent="0.25">
      <c r="A2" s="194" t="s">
        <v>23</v>
      </c>
      <c r="B2" s="13" t="s">
        <v>29</v>
      </c>
      <c r="C2" s="30" t="s">
        <v>25</v>
      </c>
    </row>
    <row r="3" spans="1:10" x14ac:dyDescent="0.25">
      <c r="A3" s="194"/>
      <c r="B3" s="195"/>
      <c r="C3" s="195"/>
    </row>
    <row r="4" spans="1:10" x14ac:dyDescent="0.25">
      <c r="A4" s="194"/>
      <c r="B4" s="195"/>
      <c r="C4" s="195"/>
    </row>
    <row r="5" spans="1:10" x14ac:dyDescent="0.25">
      <c r="A5" s="194"/>
      <c r="B5" s="195"/>
      <c r="C5" s="195"/>
    </row>
    <row r="6" spans="1:10" x14ac:dyDescent="0.25">
      <c r="A6" s="194"/>
      <c r="B6" s="195"/>
      <c r="C6" s="195"/>
    </row>
    <row r="7" spans="1:10" x14ac:dyDescent="0.25">
      <c r="A7" s="194"/>
      <c r="B7" s="195"/>
      <c r="C7" s="195"/>
    </row>
    <row r="8" spans="1:10" x14ac:dyDescent="0.25">
      <c r="A8" s="194"/>
      <c r="B8" s="195"/>
      <c r="C8" s="195"/>
    </row>
    <row r="9" spans="1:10" ht="15" customHeight="1" x14ac:dyDescent="0.25">
      <c r="A9" s="194"/>
      <c r="B9" s="192" t="s">
        <v>26</v>
      </c>
      <c r="C9" s="192" t="s">
        <v>26</v>
      </c>
    </row>
    <row r="10" spans="1:10" x14ac:dyDescent="0.25">
      <c r="A10" s="194"/>
      <c r="B10" s="192"/>
      <c r="C10" s="192"/>
    </row>
    <row r="11" spans="1:10" x14ac:dyDescent="0.25">
      <c r="A11" s="194"/>
      <c r="B11" s="192"/>
      <c r="C11" s="192"/>
    </row>
    <row r="12" spans="1:10" x14ac:dyDescent="0.25">
      <c r="A12" s="60" t="s">
        <v>0</v>
      </c>
      <c r="B12" s="114">
        <v>0</v>
      </c>
      <c r="C12" s="114">
        <f t="shared" ref="C12:C18" si="0">SUM(B12:B12)</f>
        <v>0</v>
      </c>
      <c r="D12" s="18"/>
      <c r="E12" s="22" t="s">
        <v>31</v>
      </c>
      <c r="F12" s="14" t="s">
        <v>54</v>
      </c>
      <c r="G12" s="14" t="s">
        <v>55</v>
      </c>
      <c r="H12" s="23" t="s">
        <v>38</v>
      </c>
      <c r="I12" s="23" t="s">
        <v>37</v>
      </c>
      <c r="J12" s="23" t="s">
        <v>40</v>
      </c>
    </row>
    <row r="13" spans="1:10" x14ac:dyDescent="0.25">
      <c r="A13" s="57" t="s">
        <v>1</v>
      </c>
      <c r="B13" s="115">
        <v>0</v>
      </c>
      <c r="C13" s="115">
        <f t="shared" si="0"/>
        <v>0</v>
      </c>
      <c r="E13" s="25">
        <f>C24+C30+C36+C42+C48+C54+C60</f>
        <v>0.45222638114706804</v>
      </c>
      <c r="F13" s="25">
        <f>C25+C31+C37+C43+C49+C55+C61</f>
        <v>0</v>
      </c>
      <c r="G13" s="25">
        <f>C26+C32+C38+C44+C50+C56+C62</f>
        <v>0</v>
      </c>
      <c r="H13" s="25">
        <f>C27+C33+C39+C45+C51+C57+C63</f>
        <v>0</v>
      </c>
      <c r="I13" s="25">
        <f>C28+C34+C40+C46+C52+C58+C64</f>
        <v>5.5525522450733056E-2</v>
      </c>
      <c r="J13" s="25">
        <f>C29+C35+C41+C47+C53+C59+C65</f>
        <v>0</v>
      </c>
    </row>
    <row r="14" spans="1:10" x14ac:dyDescent="0.25">
      <c r="A14" s="58" t="s">
        <v>2</v>
      </c>
      <c r="B14" s="116">
        <v>0</v>
      </c>
      <c r="C14" s="116">
        <f t="shared" si="0"/>
        <v>0</v>
      </c>
    </row>
    <row r="15" spans="1:10" x14ac:dyDescent="0.25">
      <c r="A15" s="59" t="s">
        <v>3</v>
      </c>
      <c r="B15" s="117">
        <v>0</v>
      </c>
      <c r="C15" s="117">
        <f t="shared" si="0"/>
        <v>0</v>
      </c>
    </row>
    <row r="16" spans="1:10" x14ac:dyDescent="0.25">
      <c r="A16" s="63" t="s">
        <v>4</v>
      </c>
      <c r="B16" s="118">
        <v>116.87</v>
      </c>
      <c r="C16" s="118">
        <f t="shared" si="0"/>
        <v>116.87</v>
      </c>
    </row>
    <row r="17" spans="1:5" x14ac:dyDescent="0.25">
      <c r="A17" s="61" t="s">
        <v>5</v>
      </c>
      <c r="B17" s="119">
        <v>0</v>
      </c>
      <c r="C17" s="119">
        <f t="shared" si="0"/>
        <v>0</v>
      </c>
    </row>
    <row r="18" spans="1:5" x14ac:dyDescent="0.25">
      <c r="A18" s="120" t="s">
        <v>11</v>
      </c>
      <c r="B18" s="123">
        <v>0</v>
      </c>
      <c r="C18" s="123">
        <f t="shared" si="0"/>
        <v>0</v>
      </c>
    </row>
    <row r="19" spans="1:5" x14ac:dyDescent="0.25">
      <c r="A19" s="122"/>
      <c r="B19" s="121"/>
      <c r="C19" s="121"/>
      <c r="D19" s="121"/>
      <c r="E19" s="121"/>
    </row>
    <row r="20" spans="1:5" x14ac:dyDescent="0.25">
      <c r="A20" s="32"/>
      <c r="B20" s="30" t="s">
        <v>47</v>
      </c>
      <c r="C20" s="30" t="s">
        <v>48</v>
      </c>
      <c r="D20" s="19" t="s">
        <v>49</v>
      </c>
    </row>
    <row r="21" spans="1:5" x14ac:dyDescent="0.25">
      <c r="A21" s="31"/>
      <c r="B21" s="9" t="s">
        <v>120</v>
      </c>
      <c r="C21" s="9" t="s">
        <v>120</v>
      </c>
      <c r="D21" s="9" t="s">
        <v>118</v>
      </c>
    </row>
    <row r="22" spans="1:5" x14ac:dyDescent="0.25">
      <c r="A22" s="31"/>
      <c r="B22" s="31"/>
      <c r="C22" s="31"/>
      <c r="D22" s="31"/>
    </row>
    <row r="23" spans="1:5" x14ac:dyDescent="0.25">
      <c r="A23" s="9" t="s">
        <v>23</v>
      </c>
      <c r="B23" s="9" t="s">
        <v>22</v>
      </c>
      <c r="C23" s="20" t="s">
        <v>135</v>
      </c>
    </row>
    <row r="24" spans="1:5" x14ac:dyDescent="0.25">
      <c r="A24" s="174" t="s">
        <v>0</v>
      </c>
      <c r="B24" s="14" t="s">
        <v>31</v>
      </c>
      <c r="C24" s="15">
        <f>C12*'Consumo eléctrico'!F2</f>
        <v>0</v>
      </c>
    </row>
    <row r="25" spans="1:5" x14ac:dyDescent="0.25">
      <c r="A25" s="175"/>
      <c r="B25" s="14" t="s">
        <v>54</v>
      </c>
      <c r="C25" s="15">
        <f>'Consumo eléctrico'!O2*C12</f>
        <v>0</v>
      </c>
    </row>
    <row r="26" spans="1:5" x14ac:dyDescent="0.25">
      <c r="A26" s="175"/>
      <c r="B26" s="14" t="s">
        <v>55</v>
      </c>
      <c r="C26" s="15">
        <v>0</v>
      </c>
    </row>
    <row r="27" spans="1:5" x14ac:dyDescent="0.25">
      <c r="A27" s="175"/>
      <c r="B27" s="17" t="s">
        <v>38</v>
      </c>
      <c r="C27" s="16">
        <f>C12*'Consumo gas natural'!B2</f>
        <v>0</v>
      </c>
    </row>
    <row r="28" spans="1:5" x14ac:dyDescent="0.25">
      <c r="A28" s="175"/>
      <c r="B28" s="17" t="s">
        <v>37</v>
      </c>
      <c r="C28" s="16">
        <f>C12*'Consumo gas natural'!D2</f>
        <v>0</v>
      </c>
    </row>
    <row r="29" spans="1:5" x14ac:dyDescent="0.25">
      <c r="A29" s="176"/>
      <c r="B29" s="23" t="s">
        <v>40</v>
      </c>
      <c r="C29" s="16">
        <f>'Consumo gas natural'!F2*C12</f>
        <v>0</v>
      </c>
    </row>
    <row r="30" spans="1:5" x14ac:dyDescent="0.25">
      <c r="A30" s="177" t="s">
        <v>1</v>
      </c>
      <c r="B30" s="14" t="s">
        <v>31</v>
      </c>
      <c r="C30" s="15">
        <f>C13*'Consumo eléctrico'!F3</f>
        <v>0</v>
      </c>
    </row>
    <row r="31" spans="1:5" x14ac:dyDescent="0.25">
      <c r="A31" s="178"/>
      <c r="B31" s="14" t="s">
        <v>54</v>
      </c>
      <c r="C31" s="15">
        <f>C13*'Consumo eléctrico'!O3</f>
        <v>0</v>
      </c>
    </row>
    <row r="32" spans="1:5" x14ac:dyDescent="0.25">
      <c r="A32" s="178"/>
      <c r="B32" s="14" t="s">
        <v>55</v>
      </c>
      <c r="C32" s="15">
        <v>0</v>
      </c>
    </row>
    <row r="33" spans="1:3" x14ac:dyDescent="0.25">
      <c r="A33" s="178"/>
      <c r="B33" s="17" t="s">
        <v>38</v>
      </c>
      <c r="C33" s="16">
        <f>'Centro limp.'!C13*'Consumo gas natural'!B3</f>
        <v>0</v>
      </c>
    </row>
    <row r="34" spans="1:3" x14ac:dyDescent="0.25">
      <c r="A34" s="178"/>
      <c r="B34" s="17" t="s">
        <v>37</v>
      </c>
      <c r="C34" s="16">
        <f>C13*'Consumo gas natural'!D3</f>
        <v>0</v>
      </c>
    </row>
    <row r="35" spans="1:3" x14ac:dyDescent="0.25">
      <c r="A35" s="179"/>
      <c r="B35" s="23" t="s">
        <v>40</v>
      </c>
      <c r="C35" s="16">
        <f>C13*'Consumo gas natural'!F3</f>
        <v>0</v>
      </c>
    </row>
    <row r="36" spans="1:3" x14ac:dyDescent="0.25">
      <c r="A36" s="180" t="s">
        <v>2</v>
      </c>
      <c r="B36" s="14" t="s">
        <v>31</v>
      </c>
      <c r="C36" s="15">
        <f>C14*'Consumo eléctrico'!F4</f>
        <v>0</v>
      </c>
    </row>
    <row r="37" spans="1:3" x14ac:dyDescent="0.25">
      <c r="A37" s="181"/>
      <c r="B37" s="14" t="s">
        <v>54</v>
      </c>
      <c r="C37" s="15">
        <f>C14*'Consumo eléctrico'!O4</f>
        <v>0</v>
      </c>
    </row>
    <row r="38" spans="1:3" x14ac:dyDescent="0.25">
      <c r="A38" s="181"/>
      <c r="B38" s="14" t="s">
        <v>55</v>
      </c>
      <c r="C38" s="15">
        <v>0</v>
      </c>
    </row>
    <row r="39" spans="1:3" x14ac:dyDescent="0.25">
      <c r="A39" s="181"/>
      <c r="B39" s="17" t="s">
        <v>38</v>
      </c>
      <c r="C39" s="16">
        <f>C14*'Consumo gas natural'!B4</f>
        <v>0</v>
      </c>
    </row>
    <row r="40" spans="1:3" x14ac:dyDescent="0.25">
      <c r="A40" s="181"/>
      <c r="B40" s="17" t="s">
        <v>37</v>
      </c>
      <c r="C40" s="16">
        <f>C14*'Consumo gas natural'!D4</f>
        <v>0</v>
      </c>
    </row>
    <row r="41" spans="1:3" x14ac:dyDescent="0.25">
      <c r="A41" s="182"/>
      <c r="B41" s="23" t="s">
        <v>40</v>
      </c>
      <c r="C41" s="16">
        <f>C14*'Consumo gas natural'!F4</f>
        <v>0</v>
      </c>
    </row>
    <row r="42" spans="1:3" x14ac:dyDescent="0.25">
      <c r="A42" s="183" t="s">
        <v>32</v>
      </c>
      <c r="B42" s="14" t="s">
        <v>31</v>
      </c>
      <c r="C42" s="15">
        <f>C15*'Consumo eléctrico'!F5</f>
        <v>0</v>
      </c>
    </row>
    <row r="43" spans="1:3" x14ac:dyDescent="0.25">
      <c r="A43" s="184"/>
      <c r="B43" s="14" t="s">
        <v>54</v>
      </c>
      <c r="C43" s="15">
        <f>C15*'Consumo eléctrico'!O5</f>
        <v>0</v>
      </c>
    </row>
    <row r="44" spans="1:3" x14ac:dyDescent="0.25">
      <c r="A44" s="184"/>
      <c r="B44" s="14" t="s">
        <v>55</v>
      </c>
      <c r="C44" s="15">
        <v>0</v>
      </c>
    </row>
    <row r="45" spans="1:3" x14ac:dyDescent="0.25">
      <c r="A45" s="184"/>
      <c r="B45" s="17" t="s">
        <v>38</v>
      </c>
      <c r="C45" s="16">
        <f>C15*'Consumo gas natural'!B5</f>
        <v>0</v>
      </c>
    </row>
    <row r="46" spans="1:3" x14ac:dyDescent="0.25">
      <c r="A46" s="184"/>
      <c r="B46" s="17" t="s">
        <v>37</v>
      </c>
      <c r="C46" s="16">
        <f>C15*'Consumo gas natural'!D5</f>
        <v>0</v>
      </c>
    </row>
    <row r="47" spans="1:3" x14ac:dyDescent="0.25">
      <c r="A47" s="185"/>
      <c r="B47" s="23" t="s">
        <v>40</v>
      </c>
      <c r="C47" s="16">
        <f>C15*'Consumo gas natural'!F5</f>
        <v>0</v>
      </c>
    </row>
    <row r="48" spans="1:3" x14ac:dyDescent="0.25">
      <c r="A48" s="186" t="s">
        <v>4</v>
      </c>
      <c r="B48" s="14" t="s">
        <v>31</v>
      </c>
      <c r="C48" s="15">
        <f>C16*'Consumo eléctrico'!L6</f>
        <v>0.45222638114706804</v>
      </c>
    </row>
    <row r="49" spans="1:3" x14ac:dyDescent="0.25">
      <c r="A49" s="187"/>
      <c r="B49" s="14" t="s">
        <v>54</v>
      </c>
      <c r="C49" s="15">
        <v>0</v>
      </c>
    </row>
    <row r="50" spans="1:3" x14ac:dyDescent="0.25">
      <c r="A50" s="187"/>
      <c r="B50" s="14" t="s">
        <v>55</v>
      </c>
      <c r="C50" s="15">
        <v>0</v>
      </c>
    </row>
    <row r="51" spans="1:3" x14ac:dyDescent="0.25">
      <c r="A51" s="187"/>
      <c r="B51" s="17" t="s">
        <v>38</v>
      </c>
      <c r="C51" s="16">
        <v>0</v>
      </c>
    </row>
    <row r="52" spans="1:3" x14ac:dyDescent="0.25">
      <c r="A52" s="187"/>
      <c r="B52" s="17" t="s">
        <v>37</v>
      </c>
      <c r="C52" s="16">
        <f>C16*'Consumo gas natural'!D6</f>
        <v>5.5525522450733056E-2</v>
      </c>
    </row>
    <row r="53" spans="1:3" x14ac:dyDescent="0.25">
      <c r="A53" s="188"/>
      <c r="B53" s="23" t="s">
        <v>40</v>
      </c>
      <c r="C53" s="16">
        <v>0</v>
      </c>
    </row>
    <row r="54" spans="1:3" x14ac:dyDescent="0.25">
      <c r="A54" s="189" t="s">
        <v>5</v>
      </c>
      <c r="B54" s="14" t="s">
        <v>31</v>
      </c>
      <c r="C54" s="15">
        <f>C17*'Consumo eléctrico'!F7</f>
        <v>0</v>
      </c>
    </row>
    <row r="55" spans="1:3" x14ac:dyDescent="0.25">
      <c r="A55" s="190"/>
      <c r="B55" s="14" t="s">
        <v>54</v>
      </c>
      <c r="C55" s="15">
        <f>'Consumo eléctrico'!O7*'Centro limp.'!C17</f>
        <v>0</v>
      </c>
    </row>
    <row r="56" spans="1:3" x14ac:dyDescent="0.25">
      <c r="A56" s="190"/>
      <c r="B56" s="14" t="s">
        <v>55</v>
      </c>
      <c r="C56" s="15">
        <v>0</v>
      </c>
    </row>
    <row r="57" spans="1:3" x14ac:dyDescent="0.25">
      <c r="A57" s="190"/>
      <c r="B57" s="17" t="s">
        <v>38</v>
      </c>
      <c r="C57" s="16">
        <f>C17*'Consumo gas natural'!B7</f>
        <v>0</v>
      </c>
    </row>
    <row r="58" spans="1:3" x14ac:dyDescent="0.25">
      <c r="A58" s="190"/>
      <c r="B58" s="17" t="s">
        <v>37</v>
      </c>
      <c r="C58" s="16">
        <f>'Consumo gas natural'!D7*'Centro limp.'!C17</f>
        <v>0</v>
      </c>
    </row>
    <row r="59" spans="1:3" x14ac:dyDescent="0.25">
      <c r="A59" s="191"/>
      <c r="B59" s="23" t="s">
        <v>40</v>
      </c>
      <c r="C59" s="16">
        <f>C17*'Consumo gas natural'!F7</f>
        <v>0</v>
      </c>
    </row>
    <row r="60" spans="1:3" x14ac:dyDescent="0.25">
      <c r="A60" s="171" t="s">
        <v>11</v>
      </c>
      <c r="B60" s="14" t="s">
        <v>31</v>
      </c>
      <c r="C60" s="15">
        <f>C18*'Consumo eléctrico'!F8</f>
        <v>0</v>
      </c>
    </row>
    <row r="61" spans="1:3" x14ac:dyDescent="0.25">
      <c r="A61" s="172"/>
      <c r="B61" s="14" t="s">
        <v>54</v>
      </c>
      <c r="C61" s="15">
        <f>C18*'Consumo eléctrico'!O8</f>
        <v>0</v>
      </c>
    </row>
    <row r="62" spans="1:3" x14ac:dyDescent="0.25">
      <c r="A62" s="172"/>
      <c r="B62" s="14" t="s">
        <v>55</v>
      </c>
      <c r="C62" s="15">
        <v>0</v>
      </c>
    </row>
    <row r="63" spans="1:3" x14ac:dyDescent="0.25">
      <c r="A63" s="172"/>
      <c r="B63" s="17" t="s">
        <v>38</v>
      </c>
      <c r="C63" s="16">
        <f>'Consumo gas natural'!B8*'Centro limp.'!C18</f>
        <v>0</v>
      </c>
    </row>
    <row r="64" spans="1:3" x14ac:dyDescent="0.25">
      <c r="A64" s="172"/>
      <c r="B64" s="17" t="s">
        <v>37</v>
      </c>
      <c r="C64" s="16">
        <f>C18*'Consumo gas natural'!D8</f>
        <v>0</v>
      </c>
    </row>
    <row r="65" spans="1:3" x14ac:dyDescent="0.25">
      <c r="A65" s="173"/>
      <c r="B65" s="23" t="s">
        <v>40</v>
      </c>
      <c r="C65" s="16">
        <f>C18*'Consumo gas natural'!F8</f>
        <v>0</v>
      </c>
    </row>
  </sheetData>
  <mergeCells count="13">
    <mergeCell ref="A1:C1"/>
    <mergeCell ref="A2:A11"/>
    <mergeCell ref="B3:B8"/>
    <mergeCell ref="C3:C8"/>
    <mergeCell ref="B9:B11"/>
    <mergeCell ref="C9:C11"/>
    <mergeCell ref="A60:A65"/>
    <mergeCell ref="A24:A29"/>
    <mergeCell ref="A30:A35"/>
    <mergeCell ref="A36:A41"/>
    <mergeCell ref="A42:A47"/>
    <mergeCell ref="A48:A53"/>
    <mergeCell ref="A54:A5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EBDA-76D0-44E7-AE34-D1B42E2CDD61}">
  <dimension ref="A1:K65"/>
  <sheetViews>
    <sheetView zoomScale="77" zoomScaleNormal="40" workbookViewId="0">
      <selection activeCell="C23" sqref="C23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0" x14ac:dyDescent="0.25">
      <c r="A1" s="199" t="s">
        <v>106</v>
      </c>
      <c r="B1" s="200"/>
      <c r="C1" s="201"/>
    </row>
    <row r="2" spans="1:10" x14ac:dyDescent="0.25">
      <c r="A2" s="194" t="s">
        <v>23</v>
      </c>
      <c r="B2" s="13" t="s">
        <v>29</v>
      </c>
      <c r="C2" s="30" t="s">
        <v>25</v>
      </c>
    </row>
    <row r="3" spans="1:10" x14ac:dyDescent="0.25">
      <c r="A3" s="194"/>
      <c r="B3" s="195"/>
      <c r="C3" s="195"/>
    </row>
    <row r="4" spans="1:10" x14ac:dyDescent="0.25">
      <c r="A4" s="194"/>
      <c r="B4" s="195"/>
      <c r="C4" s="195"/>
    </row>
    <row r="5" spans="1:10" x14ac:dyDescent="0.25">
      <c r="A5" s="194"/>
      <c r="B5" s="195"/>
      <c r="C5" s="195"/>
    </row>
    <row r="6" spans="1:10" x14ac:dyDescent="0.25">
      <c r="A6" s="194"/>
      <c r="B6" s="195"/>
      <c r="C6" s="195"/>
    </row>
    <row r="7" spans="1:10" x14ac:dyDescent="0.25">
      <c r="A7" s="194"/>
      <c r="B7" s="195"/>
      <c r="C7" s="195"/>
    </row>
    <row r="8" spans="1:10" x14ac:dyDescent="0.25">
      <c r="A8" s="194"/>
      <c r="B8" s="195"/>
      <c r="C8" s="195"/>
    </row>
    <row r="9" spans="1:10" ht="15" customHeight="1" x14ac:dyDescent="0.25">
      <c r="A9" s="194"/>
      <c r="B9" s="192" t="s">
        <v>26</v>
      </c>
      <c r="C9" s="192" t="s">
        <v>26</v>
      </c>
    </row>
    <row r="10" spans="1:10" x14ac:dyDescent="0.25">
      <c r="A10" s="194"/>
      <c r="B10" s="192"/>
      <c r="C10" s="192"/>
    </row>
    <row r="11" spans="1:10" x14ac:dyDescent="0.25">
      <c r="A11" s="194"/>
      <c r="B11" s="192"/>
      <c r="C11" s="192"/>
    </row>
    <row r="12" spans="1:10" x14ac:dyDescent="0.25">
      <c r="A12" s="60" t="s">
        <v>0</v>
      </c>
      <c r="B12" s="114">
        <v>0</v>
      </c>
      <c r="C12" s="114">
        <f t="shared" ref="C12:C18" si="0">SUM(B12:B12)</f>
        <v>0</v>
      </c>
      <c r="D12" s="18"/>
      <c r="E12" s="22" t="s">
        <v>31</v>
      </c>
      <c r="F12" s="14" t="s">
        <v>54</v>
      </c>
      <c r="G12" s="14" t="s">
        <v>55</v>
      </c>
      <c r="H12" s="23" t="s">
        <v>38</v>
      </c>
      <c r="I12" s="23" t="s">
        <v>37</v>
      </c>
      <c r="J12" s="23" t="s">
        <v>40</v>
      </c>
    </row>
    <row r="13" spans="1:10" x14ac:dyDescent="0.25">
      <c r="A13" s="57" t="s">
        <v>1</v>
      </c>
      <c r="B13" s="115">
        <v>0</v>
      </c>
      <c r="C13" s="115">
        <f t="shared" si="0"/>
        <v>0</v>
      </c>
      <c r="E13" s="25">
        <f>C24+C30+C36+C42+C48+C54+C60</f>
        <v>0.71317575055989335</v>
      </c>
      <c r="F13" s="25">
        <f>C25+C31+C37+C43+C49+C55+C61</f>
        <v>0.2230067655239745</v>
      </c>
      <c r="G13" s="25">
        <f>C26+C32+C38+C44+C50+C56+C62</f>
        <v>0</v>
      </c>
      <c r="H13" s="25">
        <f>C27+C33+C39+C45+C51+C57+C63</f>
        <v>0.39942860445342182</v>
      </c>
      <c r="I13" s="25">
        <f>C28+C34+C40+C46+C52+C58+C64</f>
        <v>0.11494690597869731</v>
      </c>
      <c r="J13" s="25">
        <f>C29+C35+C41+C47+C53+C59+C65</f>
        <v>2.1223579500698198</v>
      </c>
    </row>
    <row r="14" spans="1:10" x14ac:dyDescent="0.25">
      <c r="A14" s="58" t="s">
        <v>2</v>
      </c>
      <c r="B14" s="116">
        <v>0</v>
      </c>
      <c r="C14" s="116">
        <f t="shared" si="0"/>
        <v>0</v>
      </c>
    </row>
    <row r="15" spans="1:10" x14ac:dyDescent="0.25">
      <c r="A15" s="59" t="s">
        <v>3</v>
      </c>
      <c r="B15" s="117">
        <v>0</v>
      </c>
      <c r="C15" s="117">
        <f t="shared" si="0"/>
        <v>0</v>
      </c>
    </row>
    <row r="16" spans="1:10" x14ac:dyDescent="0.25">
      <c r="A16" s="63" t="s">
        <v>4</v>
      </c>
      <c r="B16" s="118">
        <v>241.94</v>
      </c>
      <c r="C16" s="118">
        <f t="shared" si="0"/>
        <v>241.94</v>
      </c>
    </row>
    <row r="17" spans="1:11" x14ac:dyDescent="0.25">
      <c r="A17" s="61" t="s">
        <v>5</v>
      </c>
      <c r="B17" s="119">
        <v>0</v>
      </c>
      <c r="C17" s="119">
        <f t="shared" si="0"/>
        <v>0</v>
      </c>
    </row>
    <row r="18" spans="1:11" x14ac:dyDescent="0.25">
      <c r="A18" s="120" t="s">
        <v>11</v>
      </c>
      <c r="B18" s="123">
        <v>0</v>
      </c>
      <c r="C18" s="123">
        <f t="shared" si="0"/>
        <v>0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47</v>
      </c>
      <c r="C20" s="30" t="s">
        <v>48</v>
      </c>
      <c r="D20" s="19" t="s">
        <v>49</v>
      </c>
    </row>
    <row r="21" spans="1:11" x14ac:dyDescent="0.25">
      <c r="A21" s="31"/>
      <c r="B21" s="9" t="s">
        <v>115</v>
      </c>
      <c r="C21" s="9" t="s">
        <v>119</v>
      </c>
      <c r="D21" s="9" t="s">
        <v>118</v>
      </c>
    </row>
    <row r="22" spans="1:11" x14ac:dyDescent="0.25">
      <c r="A22" s="31"/>
      <c r="B22" s="31"/>
      <c r="C22" s="31"/>
      <c r="D22" s="31"/>
      <c r="H22" t="s">
        <v>134</v>
      </c>
      <c r="J22" t="s">
        <v>132</v>
      </c>
    </row>
    <row r="23" spans="1:11" x14ac:dyDescent="0.25">
      <c r="A23" s="9" t="s">
        <v>23</v>
      </c>
      <c r="B23" s="9" t="s">
        <v>22</v>
      </c>
      <c r="C23" s="20" t="s">
        <v>135</v>
      </c>
      <c r="D23" t="s">
        <v>127</v>
      </c>
      <c r="E23" t="s">
        <v>128</v>
      </c>
      <c r="F23" t="s">
        <v>129</v>
      </c>
      <c r="G23" t="s">
        <v>130</v>
      </c>
      <c r="H23" s="170" t="s">
        <v>131</v>
      </c>
      <c r="I23" t="s">
        <v>133</v>
      </c>
      <c r="J23" s="170" t="s">
        <v>131</v>
      </c>
      <c r="K23" s="170"/>
    </row>
    <row r="24" spans="1:11" x14ac:dyDescent="0.25">
      <c r="A24" s="174" t="s">
        <v>0</v>
      </c>
      <c r="B24" s="14" t="s">
        <v>31</v>
      </c>
      <c r="C24" s="15">
        <f>C12*'Consumo eléctrico'!F2</f>
        <v>0</v>
      </c>
    </row>
    <row r="25" spans="1:11" x14ac:dyDescent="0.25">
      <c r="A25" s="175"/>
      <c r="B25" s="14" t="s">
        <v>54</v>
      </c>
      <c r="C25" s="15">
        <f>'Consumo eléctrico'!O2*C12</f>
        <v>0</v>
      </c>
      <c r="D25">
        <f>E25*C25</f>
        <v>0</v>
      </c>
      <c r="E25">
        <v>5.35</v>
      </c>
      <c r="G25">
        <f>F25*D25</f>
        <v>0</v>
      </c>
      <c r="H25">
        <f>G25/E25</f>
        <v>0</v>
      </c>
      <c r="J25" t="e">
        <f>G25/I25</f>
        <v>#DIV/0!</v>
      </c>
    </row>
    <row r="26" spans="1:11" x14ac:dyDescent="0.25">
      <c r="A26" s="175"/>
      <c r="B26" s="14" t="s">
        <v>55</v>
      </c>
      <c r="C26" s="15">
        <v>0</v>
      </c>
      <c r="D26">
        <f>E26*C26</f>
        <v>0</v>
      </c>
      <c r="E26">
        <v>3.7</v>
      </c>
      <c r="G26">
        <f t="shared" ref="G26:G27" si="1">F26*D26</f>
        <v>0</v>
      </c>
      <c r="H26">
        <f t="shared" ref="H26:H27" si="2">G26/E26</f>
        <v>0</v>
      </c>
      <c r="J26" t="e">
        <f>G26/I26</f>
        <v>#DIV/0!</v>
      </c>
    </row>
    <row r="27" spans="1:11" x14ac:dyDescent="0.25">
      <c r="A27" s="175"/>
      <c r="B27" s="17" t="s">
        <v>38</v>
      </c>
      <c r="C27" s="16">
        <f>C12*'Consumo gas natural'!B2</f>
        <v>0</v>
      </c>
      <c r="D27">
        <f>E27*C27</f>
        <v>0</v>
      </c>
      <c r="E27">
        <v>0.5</v>
      </c>
      <c r="G27">
        <f t="shared" si="1"/>
        <v>0</v>
      </c>
      <c r="H27">
        <f t="shared" si="2"/>
        <v>0</v>
      </c>
      <c r="J27" t="e">
        <f>G27/I27</f>
        <v>#DIV/0!</v>
      </c>
    </row>
    <row r="28" spans="1:11" x14ac:dyDescent="0.25">
      <c r="A28" s="175"/>
      <c r="B28" s="17" t="s">
        <v>37</v>
      </c>
      <c r="C28" s="16">
        <f>C12*'Consumo gas natural'!D2</f>
        <v>0</v>
      </c>
    </row>
    <row r="29" spans="1:11" x14ac:dyDescent="0.25">
      <c r="A29" s="176"/>
      <c r="B29" s="23" t="s">
        <v>40</v>
      </c>
      <c r="C29" s="16">
        <f>'Consumo gas natural'!F2*C12</f>
        <v>0</v>
      </c>
    </row>
    <row r="30" spans="1:11" x14ac:dyDescent="0.25">
      <c r="A30" s="177" t="s">
        <v>1</v>
      </c>
      <c r="B30" s="14" t="s">
        <v>31</v>
      </c>
      <c r="C30" s="15">
        <f>C13*'Consumo eléctrico'!F3</f>
        <v>0</v>
      </c>
    </row>
    <row r="31" spans="1:11" x14ac:dyDescent="0.25">
      <c r="A31" s="178"/>
      <c r="B31" s="14" t="s">
        <v>54</v>
      </c>
      <c r="C31" s="15">
        <f>C13*'Consumo eléctrico'!O3</f>
        <v>0</v>
      </c>
    </row>
    <row r="32" spans="1:11" x14ac:dyDescent="0.25">
      <c r="A32" s="178"/>
      <c r="B32" s="14" t="s">
        <v>55</v>
      </c>
      <c r="C32" s="15">
        <v>0</v>
      </c>
    </row>
    <row r="33" spans="1:3" x14ac:dyDescent="0.25">
      <c r="A33" s="178"/>
      <c r="B33" s="17" t="s">
        <v>38</v>
      </c>
      <c r="C33" s="16">
        <f>'Jardín maternal'!C13*'Consumo gas natural'!B3</f>
        <v>0</v>
      </c>
    </row>
    <row r="34" spans="1:3" x14ac:dyDescent="0.25">
      <c r="A34" s="178"/>
      <c r="B34" s="17" t="s">
        <v>37</v>
      </c>
      <c r="C34" s="16">
        <f>C13*'Consumo gas natural'!D3</f>
        <v>0</v>
      </c>
    </row>
    <row r="35" spans="1:3" x14ac:dyDescent="0.25">
      <c r="A35" s="179"/>
      <c r="B35" s="23" t="s">
        <v>40</v>
      </c>
      <c r="C35" s="16">
        <f>C13*'Consumo gas natural'!F3</f>
        <v>0</v>
      </c>
    </row>
    <row r="36" spans="1:3" x14ac:dyDescent="0.25">
      <c r="A36" s="180" t="s">
        <v>2</v>
      </c>
      <c r="B36" s="14" t="s">
        <v>31</v>
      </c>
      <c r="C36" s="15">
        <f>C14*'Consumo eléctrico'!F4</f>
        <v>0</v>
      </c>
    </row>
    <row r="37" spans="1:3" x14ac:dyDescent="0.25">
      <c r="A37" s="181"/>
      <c r="B37" s="14" t="s">
        <v>54</v>
      </c>
      <c r="C37" s="15">
        <f>C14*'Consumo eléctrico'!O4</f>
        <v>0</v>
      </c>
    </row>
    <row r="38" spans="1:3" x14ac:dyDescent="0.25">
      <c r="A38" s="181"/>
      <c r="B38" s="14" t="s">
        <v>55</v>
      </c>
      <c r="C38" s="15">
        <v>0</v>
      </c>
    </row>
    <row r="39" spans="1:3" x14ac:dyDescent="0.25">
      <c r="A39" s="181"/>
      <c r="B39" s="17" t="s">
        <v>38</v>
      </c>
      <c r="C39" s="16">
        <f>C14*'Consumo gas natural'!B4</f>
        <v>0</v>
      </c>
    </row>
    <row r="40" spans="1:3" x14ac:dyDescent="0.25">
      <c r="A40" s="181"/>
      <c r="B40" s="17" t="s">
        <v>37</v>
      </c>
      <c r="C40" s="16">
        <f>C14*'Consumo gas natural'!D4</f>
        <v>0</v>
      </c>
    </row>
    <row r="41" spans="1:3" x14ac:dyDescent="0.25">
      <c r="A41" s="182"/>
      <c r="B41" s="23" t="s">
        <v>40</v>
      </c>
      <c r="C41" s="16">
        <f>C14*'Consumo gas natural'!F4</f>
        <v>0</v>
      </c>
    </row>
    <row r="42" spans="1:3" x14ac:dyDescent="0.25">
      <c r="A42" s="183" t="s">
        <v>32</v>
      </c>
      <c r="B42" s="14" t="s">
        <v>31</v>
      </c>
      <c r="C42" s="15">
        <f>C15*'Consumo eléctrico'!F5</f>
        <v>0</v>
      </c>
    </row>
    <row r="43" spans="1:3" x14ac:dyDescent="0.25">
      <c r="A43" s="184"/>
      <c r="B43" s="14" t="s">
        <v>54</v>
      </c>
      <c r="C43" s="15">
        <f>C15*'Consumo eléctrico'!O5</f>
        <v>0</v>
      </c>
    </row>
    <row r="44" spans="1:3" x14ac:dyDescent="0.25">
      <c r="A44" s="184"/>
      <c r="B44" s="14" t="s">
        <v>55</v>
      </c>
      <c r="C44" s="15">
        <v>0</v>
      </c>
    </row>
    <row r="45" spans="1:3" x14ac:dyDescent="0.25">
      <c r="A45" s="184"/>
      <c r="B45" s="17" t="s">
        <v>38</v>
      </c>
      <c r="C45" s="16">
        <f>C15*'Consumo gas natural'!B5</f>
        <v>0</v>
      </c>
    </row>
    <row r="46" spans="1:3" x14ac:dyDescent="0.25">
      <c r="A46" s="184"/>
      <c r="B46" s="17" t="s">
        <v>37</v>
      </c>
      <c r="C46" s="16">
        <f>C15*'Consumo gas natural'!D5</f>
        <v>0</v>
      </c>
    </row>
    <row r="47" spans="1:3" x14ac:dyDescent="0.25">
      <c r="A47" s="185"/>
      <c r="B47" s="23" t="s">
        <v>40</v>
      </c>
      <c r="C47" s="16">
        <f>C15*'Consumo gas natural'!F5</f>
        <v>0</v>
      </c>
    </row>
    <row r="48" spans="1:3" x14ac:dyDescent="0.25">
      <c r="A48" s="186" t="s">
        <v>4</v>
      </c>
      <c r="B48" s="14" t="s">
        <v>31</v>
      </c>
      <c r="C48" s="15">
        <f>C16*'Consumo eléctrico'!F6</f>
        <v>0.71317575055989335</v>
      </c>
    </row>
    <row r="49" spans="1:10" x14ac:dyDescent="0.25">
      <c r="A49" s="187"/>
      <c r="B49" s="14" t="s">
        <v>54</v>
      </c>
      <c r="C49" s="15">
        <f>'Consumo eléctrico'!O6*C16</f>
        <v>0.2230067655239745</v>
      </c>
    </row>
    <row r="50" spans="1:10" x14ac:dyDescent="0.25">
      <c r="A50" s="187"/>
      <c r="B50" s="14" t="s">
        <v>55</v>
      </c>
      <c r="C50" s="15">
        <v>0</v>
      </c>
    </row>
    <row r="51" spans="1:10" x14ac:dyDescent="0.25">
      <c r="A51" s="187"/>
      <c r="B51" s="17" t="s">
        <v>38</v>
      </c>
      <c r="C51" s="16">
        <f>C16*'Consumo gas natural'!B6</f>
        <v>0.39942860445342182</v>
      </c>
    </row>
    <row r="52" spans="1:10" x14ac:dyDescent="0.25">
      <c r="A52" s="187"/>
      <c r="B52" s="17" t="s">
        <v>37</v>
      </c>
      <c r="C52" s="16">
        <f>C16*'Consumo gas natural'!D6</f>
        <v>0.11494690597869731</v>
      </c>
    </row>
    <row r="53" spans="1:10" x14ac:dyDescent="0.25">
      <c r="A53" s="188"/>
      <c r="B53" s="23" t="s">
        <v>40</v>
      </c>
      <c r="C53" s="16">
        <f>C16*'Consumo gas natural'!F6</f>
        <v>2.1223579500698198</v>
      </c>
    </row>
    <row r="54" spans="1:10" x14ac:dyDescent="0.25">
      <c r="A54" s="189" t="s">
        <v>5</v>
      </c>
      <c r="B54" s="14" t="s">
        <v>31</v>
      </c>
      <c r="C54" s="15">
        <f>C17*'Consumo eléctrico'!F7</f>
        <v>0</v>
      </c>
    </row>
    <row r="55" spans="1:10" x14ac:dyDescent="0.25">
      <c r="A55" s="190"/>
      <c r="B55" s="14" t="s">
        <v>54</v>
      </c>
      <c r="C55" s="15">
        <f>'Consumo eléctrico'!O7*'Jardín maternal'!C17</f>
        <v>0</v>
      </c>
      <c r="D55">
        <f>E55*C55</f>
        <v>0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0"/>
      <c r="B56" s="14" t="s">
        <v>55</v>
      </c>
      <c r="C56" s="15">
        <v>0</v>
      </c>
      <c r="D56">
        <f>E56*C56</f>
        <v>0</v>
      </c>
      <c r="E56">
        <v>3.7</v>
      </c>
      <c r="G56">
        <f t="shared" ref="G56:G57" si="3">F56*D56</f>
        <v>0</v>
      </c>
      <c r="H56">
        <f t="shared" ref="H56:H57" si="4">G56/E56</f>
        <v>0</v>
      </c>
      <c r="J56" t="e">
        <f>G56/I56</f>
        <v>#DIV/0!</v>
      </c>
    </row>
    <row r="57" spans="1:10" x14ac:dyDescent="0.25">
      <c r="A57" s="190"/>
      <c r="B57" s="17" t="s">
        <v>38</v>
      </c>
      <c r="C57" s="16">
        <f>C17*'Consumo gas natural'!B7</f>
        <v>0</v>
      </c>
      <c r="D57">
        <f>E57*C57</f>
        <v>0</v>
      </c>
      <c r="E57">
        <v>0.5</v>
      </c>
      <c r="G57">
        <f t="shared" si="3"/>
        <v>0</v>
      </c>
      <c r="H57">
        <f t="shared" si="4"/>
        <v>0</v>
      </c>
      <c r="J57" t="e">
        <f>G57/I57</f>
        <v>#DIV/0!</v>
      </c>
    </row>
    <row r="58" spans="1:10" x14ac:dyDescent="0.25">
      <c r="A58" s="190"/>
      <c r="B58" s="17" t="s">
        <v>37</v>
      </c>
      <c r="C58" s="16">
        <f>'Consumo gas natural'!D7*'Jardín maternal'!C17</f>
        <v>0</v>
      </c>
    </row>
    <row r="59" spans="1:10" x14ac:dyDescent="0.25">
      <c r="A59" s="191"/>
      <c r="B59" s="23" t="s">
        <v>40</v>
      </c>
      <c r="C59" s="16">
        <f>C17*'Consumo gas natural'!F7</f>
        <v>0</v>
      </c>
    </row>
    <row r="60" spans="1:10" x14ac:dyDescent="0.25">
      <c r="A60" s="171" t="s">
        <v>11</v>
      </c>
      <c r="B60" s="14" t="s">
        <v>31</v>
      </c>
      <c r="C60" s="15">
        <f>C18*'Consumo eléctrico'!F8</f>
        <v>0</v>
      </c>
    </row>
    <row r="61" spans="1:10" x14ac:dyDescent="0.25">
      <c r="A61" s="172"/>
      <c r="B61" s="14" t="s">
        <v>54</v>
      </c>
      <c r="C61" s="15">
        <f>C18*'Consumo eléctrico'!O8</f>
        <v>0</v>
      </c>
    </row>
    <row r="62" spans="1:10" x14ac:dyDescent="0.25">
      <c r="A62" s="172"/>
      <c r="B62" s="14" t="s">
        <v>55</v>
      </c>
      <c r="C62" s="15">
        <v>0</v>
      </c>
    </row>
    <row r="63" spans="1:10" x14ac:dyDescent="0.25">
      <c r="A63" s="172"/>
      <c r="B63" s="17" t="s">
        <v>38</v>
      </c>
      <c r="C63" s="16">
        <f>'Consumo gas natural'!B8*'Jardín maternal'!C18</f>
        <v>0</v>
      </c>
    </row>
    <row r="64" spans="1:10" x14ac:dyDescent="0.25">
      <c r="A64" s="172"/>
      <c r="B64" s="17" t="s">
        <v>37</v>
      </c>
      <c r="C64" s="16">
        <f>C18*'Consumo gas natural'!D8</f>
        <v>0</v>
      </c>
    </row>
    <row r="65" spans="1:3" x14ac:dyDescent="0.25">
      <c r="A65" s="173"/>
      <c r="B65" s="23" t="s">
        <v>40</v>
      </c>
      <c r="C65" s="16">
        <f>C18*'Consumo gas natural'!F8</f>
        <v>0</v>
      </c>
    </row>
  </sheetData>
  <mergeCells count="13">
    <mergeCell ref="A1:C1"/>
    <mergeCell ref="A2:A11"/>
    <mergeCell ref="B3:B8"/>
    <mergeCell ref="C3:C8"/>
    <mergeCell ref="B9:B11"/>
    <mergeCell ref="C9:C11"/>
    <mergeCell ref="A60:A65"/>
    <mergeCell ref="A24:A29"/>
    <mergeCell ref="A30:A35"/>
    <mergeCell ref="A36:A41"/>
    <mergeCell ref="A42:A47"/>
    <mergeCell ref="A48:A53"/>
    <mergeCell ref="A54:A5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0459C-86D9-489F-BB9A-6115A8E0835A}">
  <dimension ref="A1:K65"/>
  <sheetViews>
    <sheetView zoomScale="77" zoomScaleNormal="40" workbookViewId="0">
      <selection activeCell="C23" sqref="C23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0" x14ac:dyDescent="0.25">
      <c r="A1" s="199" t="s">
        <v>107</v>
      </c>
      <c r="B1" s="200"/>
      <c r="C1" s="201"/>
    </row>
    <row r="2" spans="1:10" x14ac:dyDescent="0.25">
      <c r="A2" s="194" t="s">
        <v>23</v>
      </c>
      <c r="B2" s="13" t="s">
        <v>29</v>
      </c>
      <c r="C2" s="30" t="s">
        <v>25</v>
      </c>
    </row>
    <row r="3" spans="1:10" x14ac:dyDescent="0.25">
      <c r="A3" s="194"/>
      <c r="B3" s="195"/>
      <c r="C3" s="195"/>
    </row>
    <row r="4" spans="1:10" x14ac:dyDescent="0.25">
      <c r="A4" s="194"/>
      <c r="B4" s="195"/>
      <c r="C4" s="195"/>
    </row>
    <row r="5" spans="1:10" x14ac:dyDescent="0.25">
      <c r="A5" s="194"/>
      <c r="B5" s="195"/>
      <c r="C5" s="195"/>
    </row>
    <row r="6" spans="1:10" x14ac:dyDescent="0.25">
      <c r="A6" s="194"/>
      <c r="B6" s="195"/>
      <c r="C6" s="195"/>
    </row>
    <row r="7" spans="1:10" x14ac:dyDescent="0.25">
      <c r="A7" s="194"/>
      <c r="B7" s="195"/>
      <c r="C7" s="195"/>
    </row>
    <row r="8" spans="1:10" x14ac:dyDescent="0.25">
      <c r="A8" s="194"/>
      <c r="B8" s="195"/>
      <c r="C8" s="195"/>
    </row>
    <row r="9" spans="1:10" ht="15" customHeight="1" x14ac:dyDescent="0.25">
      <c r="A9" s="194"/>
      <c r="B9" s="192" t="s">
        <v>26</v>
      </c>
      <c r="C9" s="192" t="s">
        <v>26</v>
      </c>
    </row>
    <row r="10" spans="1:10" x14ac:dyDescent="0.25">
      <c r="A10" s="194"/>
      <c r="B10" s="192"/>
      <c r="C10" s="192"/>
    </row>
    <row r="11" spans="1:10" x14ac:dyDescent="0.25">
      <c r="A11" s="194"/>
      <c r="B11" s="192"/>
      <c r="C11" s="192"/>
    </row>
    <row r="12" spans="1:10" x14ac:dyDescent="0.25">
      <c r="A12" s="60" t="s">
        <v>0</v>
      </c>
      <c r="B12" s="114">
        <v>0</v>
      </c>
      <c r="C12" s="114">
        <f t="shared" ref="C12:C18" si="0">SUM(B12:B12)</f>
        <v>0</v>
      </c>
      <c r="D12" s="18"/>
      <c r="E12" s="22" t="s">
        <v>31</v>
      </c>
      <c r="F12" s="14" t="s">
        <v>54</v>
      </c>
      <c r="G12" s="14" t="s">
        <v>55</v>
      </c>
      <c r="H12" s="23" t="s">
        <v>38</v>
      </c>
      <c r="I12" s="23" t="s">
        <v>37</v>
      </c>
      <c r="J12" s="23" t="s">
        <v>40</v>
      </c>
    </row>
    <row r="13" spans="1:10" x14ac:dyDescent="0.25">
      <c r="A13" s="57" t="s">
        <v>1</v>
      </c>
      <c r="B13" s="115">
        <v>0</v>
      </c>
      <c r="C13" s="115">
        <f t="shared" si="0"/>
        <v>0</v>
      </c>
      <c r="E13" s="25">
        <f>C24+C30+C36+C42+C48+C54+C60</f>
        <v>0.65602206483696945</v>
      </c>
      <c r="F13" s="25">
        <f>C25+C31+C37+C43+C49+C55+C61</f>
        <v>0.58483636038127318</v>
      </c>
      <c r="G13" s="25">
        <f>C26+C32+C38+C44+C50+C56+C62</f>
        <v>3.3140727088272146</v>
      </c>
      <c r="H13" s="25">
        <f>C27+C33+C39+C45+C51+C57+C63</f>
        <v>0</v>
      </c>
      <c r="I13" s="25">
        <f>C28+C34+C40+C46+C52+C58+C64</f>
        <v>0.76375155381209336</v>
      </c>
      <c r="J13" s="25">
        <f>C29+C35+C41+C47+C53+C59+C65</f>
        <v>1.9923532182353374</v>
      </c>
    </row>
    <row r="14" spans="1:10" x14ac:dyDescent="0.25">
      <c r="A14" s="58" t="s">
        <v>2</v>
      </c>
      <c r="B14" s="116">
        <v>0</v>
      </c>
      <c r="C14" s="116">
        <f t="shared" si="0"/>
        <v>0</v>
      </c>
    </row>
    <row r="15" spans="1:10" x14ac:dyDescent="0.25">
      <c r="A15" s="59" t="s">
        <v>3</v>
      </c>
      <c r="B15" s="117">
        <v>0</v>
      </c>
      <c r="C15" s="117">
        <f t="shared" si="0"/>
        <v>0</v>
      </c>
    </row>
    <row r="16" spans="1:10" x14ac:dyDescent="0.25">
      <c r="A16" s="63" t="s">
        <v>4</v>
      </c>
      <c r="B16" s="118">
        <v>227.12</v>
      </c>
      <c r="C16" s="118">
        <f t="shared" si="0"/>
        <v>227.12</v>
      </c>
    </row>
    <row r="17" spans="1:11" x14ac:dyDescent="0.25">
      <c r="A17" s="61" t="s">
        <v>5</v>
      </c>
      <c r="B17" s="119">
        <v>654.6</v>
      </c>
      <c r="C17" s="119">
        <f t="shared" si="0"/>
        <v>654.6</v>
      </c>
    </row>
    <row r="18" spans="1:11" x14ac:dyDescent="0.25">
      <c r="A18" s="120" t="s">
        <v>11</v>
      </c>
      <c r="B18" s="123">
        <v>0</v>
      </c>
      <c r="C18" s="123">
        <f t="shared" si="0"/>
        <v>0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47</v>
      </c>
      <c r="C20" s="30" t="s">
        <v>48</v>
      </c>
      <c r="D20" s="19" t="s">
        <v>49</v>
      </c>
    </row>
    <row r="21" spans="1:11" x14ac:dyDescent="0.25">
      <c r="A21" s="31"/>
      <c r="B21" s="9" t="s">
        <v>121</v>
      </c>
      <c r="C21" s="9" t="s">
        <v>122</v>
      </c>
      <c r="D21" s="9" t="s">
        <v>123</v>
      </c>
    </row>
    <row r="22" spans="1:11" x14ac:dyDescent="0.25">
      <c r="A22" s="31"/>
      <c r="B22" s="31"/>
      <c r="C22" s="31"/>
      <c r="D22" s="31"/>
      <c r="H22" t="s">
        <v>134</v>
      </c>
      <c r="J22" t="s">
        <v>132</v>
      </c>
    </row>
    <row r="23" spans="1:11" x14ac:dyDescent="0.25">
      <c r="A23" s="9" t="s">
        <v>23</v>
      </c>
      <c r="B23" s="9" t="s">
        <v>22</v>
      </c>
      <c r="C23" s="20" t="s">
        <v>135</v>
      </c>
      <c r="D23" t="s">
        <v>127</v>
      </c>
      <c r="E23" t="s">
        <v>128</v>
      </c>
      <c r="F23" t="s">
        <v>129</v>
      </c>
      <c r="G23" t="s">
        <v>130</v>
      </c>
      <c r="H23" s="170" t="s">
        <v>131</v>
      </c>
      <c r="I23" t="s">
        <v>133</v>
      </c>
      <c r="J23" s="170" t="s">
        <v>131</v>
      </c>
      <c r="K23" s="170"/>
    </row>
    <row r="24" spans="1:11" x14ac:dyDescent="0.25">
      <c r="A24" s="174" t="s">
        <v>0</v>
      </c>
      <c r="B24" s="14" t="s">
        <v>31</v>
      </c>
      <c r="C24" s="15">
        <f>C12*'Consumo eléctrico'!F2</f>
        <v>0</v>
      </c>
    </row>
    <row r="25" spans="1:11" x14ac:dyDescent="0.25">
      <c r="A25" s="175"/>
      <c r="B25" s="14" t="s">
        <v>54</v>
      </c>
      <c r="C25" s="15">
        <f>'Consumo eléctrico'!O2*C12</f>
        <v>0</v>
      </c>
      <c r="D25">
        <f>E25*C25</f>
        <v>0</v>
      </c>
      <c r="E25">
        <v>4.97</v>
      </c>
      <c r="G25">
        <f>F25*D25</f>
        <v>0</v>
      </c>
      <c r="H25">
        <f>G25/E25</f>
        <v>0</v>
      </c>
      <c r="J25" t="e">
        <f>G25/I25</f>
        <v>#DIV/0!</v>
      </c>
    </row>
    <row r="26" spans="1:11" x14ac:dyDescent="0.25">
      <c r="A26" s="175"/>
      <c r="B26" s="14" t="s">
        <v>55</v>
      </c>
      <c r="C26" s="15">
        <v>0</v>
      </c>
      <c r="D26">
        <f>E26*C26</f>
        <v>0</v>
      </c>
      <c r="E26">
        <v>3.59</v>
      </c>
      <c r="G26">
        <f t="shared" ref="G26" si="1">F26*D26</f>
        <v>0</v>
      </c>
      <c r="H26">
        <f t="shared" ref="H26" si="2">G26/E26</f>
        <v>0</v>
      </c>
      <c r="J26" t="e">
        <f>G26/I26</f>
        <v>#DIV/0!</v>
      </c>
    </row>
    <row r="27" spans="1:11" x14ac:dyDescent="0.25">
      <c r="A27" s="175"/>
      <c r="B27" s="17" t="s">
        <v>38</v>
      </c>
      <c r="C27" s="16">
        <f>C12*'Consumo gas natural'!B2</f>
        <v>0</v>
      </c>
      <c r="J27" t="e">
        <f>G27/I27</f>
        <v>#DIV/0!</v>
      </c>
    </row>
    <row r="28" spans="1:11" x14ac:dyDescent="0.25">
      <c r="A28" s="175"/>
      <c r="B28" s="17" t="s">
        <v>37</v>
      </c>
      <c r="C28" s="16">
        <f>C12*'Consumo gas natural'!D2</f>
        <v>0</v>
      </c>
    </row>
    <row r="29" spans="1:11" x14ac:dyDescent="0.25">
      <c r="A29" s="176"/>
      <c r="B29" s="23" t="s">
        <v>40</v>
      </c>
      <c r="C29" s="16">
        <f>'Consumo gas natural'!F2*C12</f>
        <v>0</v>
      </c>
    </row>
    <row r="30" spans="1:11" x14ac:dyDescent="0.25">
      <c r="A30" s="177" t="s">
        <v>1</v>
      </c>
      <c r="B30" s="14" t="s">
        <v>31</v>
      </c>
      <c r="C30" s="15">
        <f>C13*'Consumo eléctrico'!F3</f>
        <v>0</v>
      </c>
    </row>
    <row r="31" spans="1:11" x14ac:dyDescent="0.25">
      <c r="A31" s="178"/>
      <c r="B31" s="14" t="s">
        <v>54</v>
      </c>
      <c r="C31" s="15">
        <f>C13*'Consumo eléctrico'!O3</f>
        <v>0</v>
      </c>
    </row>
    <row r="32" spans="1:11" x14ac:dyDescent="0.25">
      <c r="A32" s="178"/>
      <c r="B32" s="14" t="s">
        <v>55</v>
      </c>
      <c r="C32" s="15">
        <v>0</v>
      </c>
    </row>
    <row r="33" spans="1:3" x14ac:dyDescent="0.25">
      <c r="A33" s="178"/>
      <c r="B33" s="17" t="s">
        <v>38</v>
      </c>
      <c r="C33" s="16">
        <f>Guardia!C13*'Consumo gas natural'!B3</f>
        <v>0</v>
      </c>
    </row>
    <row r="34" spans="1:3" x14ac:dyDescent="0.25">
      <c r="A34" s="178"/>
      <c r="B34" s="17" t="s">
        <v>37</v>
      </c>
      <c r="C34" s="16">
        <f>C13*'Consumo gas natural'!D3</f>
        <v>0</v>
      </c>
    </row>
    <row r="35" spans="1:3" x14ac:dyDescent="0.25">
      <c r="A35" s="179"/>
      <c r="B35" s="23" t="s">
        <v>40</v>
      </c>
      <c r="C35" s="16">
        <f>C13*'Consumo gas natural'!F3</f>
        <v>0</v>
      </c>
    </row>
    <row r="36" spans="1:3" x14ac:dyDescent="0.25">
      <c r="A36" s="180" t="s">
        <v>2</v>
      </c>
      <c r="B36" s="14" t="s">
        <v>31</v>
      </c>
      <c r="C36" s="15">
        <f>C14*'Consumo eléctrico'!F4</f>
        <v>0</v>
      </c>
    </row>
    <row r="37" spans="1:3" x14ac:dyDescent="0.25">
      <c r="A37" s="181"/>
      <c r="B37" s="14" t="s">
        <v>54</v>
      </c>
      <c r="C37" s="15">
        <f>C14*'Consumo eléctrico'!O4</f>
        <v>0</v>
      </c>
    </row>
    <row r="38" spans="1:3" x14ac:dyDescent="0.25">
      <c r="A38" s="181"/>
      <c r="B38" s="14" t="s">
        <v>55</v>
      </c>
      <c r="C38" s="15">
        <v>0</v>
      </c>
    </row>
    <row r="39" spans="1:3" x14ac:dyDescent="0.25">
      <c r="A39" s="181"/>
      <c r="B39" s="17" t="s">
        <v>38</v>
      </c>
      <c r="C39" s="16">
        <f>C14*'Consumo gas natural'!B4</f>
        <v>0</v>
      </c>
    </row>
    <row r="40" spans="1:3" x14ac:dyDescent="0.25">
      <c r="A40" s="181"/>
      <c r="B40" s="17" t="s">
        <v>37</v>
      </c>
      <c r="C40" s="16">
        <f>C14*'Consumo gas natural'!D4</f>
        <v>0</v>
      </c>
    </row>
    <row r="41" spans="1:3" x14ac:dyDescent="0.25">
      <c r="A41" s="182"/>
      <c r="B41" s="23" t="s">
        <v>40</v>
      </c>
      <c r="C41" s="16">
        <f>C14*'Consumo gas natural'!F4</f>
        <v>0</v>
      </c>
    </row>
    <row r="42" spans="1:3" x14ac:dyDescent="0.25">
      <c r="A42" s="183" t="s">
        <v>32</v>
      </c>
      <c r="B42" s="14" t="s">
        <v>31</v>
      </c>
      <c r="C42" s="15">
        <f>C15*'Consumo eléctrico'!F5</f>
        <v>0</v>
      </c>
    </row>
    <row r="43" spans="1:3" x14ac:dyDescent="0.25">
      <c r="A43" s="184"/>
      <c r="B43" s="14" t="s">
        <v>54</v>
      </c>
      <c r="C43" s="15">
        <f>C15*'Consumo eléctrico'!O5</f>
        <v>0</v>
      </c>
    </row>
    <row r="44" spans="1:3" x14ac:dyDescent="0.25">
      <c r="A44" s="184"/>
      <c r="B44" s="14" t="s">
        <v>55</v>
      </c>
      <c r="C44" s="15">
        <v>0</v>
      </c>
    </row>
    <row r="45" spans="1:3" x14ac:dyDescent="0.25">
      <c r="A45" s="184"/>
      <c r="B45" s="17" t="s">
        <v>38</v>
      </c>
      <c r="C45" s="16">
        <f>C15*'Consumo gas natural'!B5</f>
        <v>0</v>
      </c>
    </row>
    <row r="46" spans="1:3" x14ac:dyDescent="0.25">
      <c r="A46" s="184"/>
      <c r="B46" s="17" t="s">
        <v>37</v>
      </c>
      <c r="C46" s="16">
        <f>C15*'Consumo gas natural'!D5</f>
        <v>0</v>
      </c>
    </row>
    <row r="47" spans="1:3" x14ac:dyDescent="0.25">
      <c r="A47" s="185"/>
      <c r="B47" s="23" t="s">
        <v>40</v>
      </c>
      <c r="C47" s="16">
        <f>C15*'Consumo gas natural'!F5</f>
        <v>0</v>
      </c>
    </row>
    <row r="48" spans="1:3" x14ac:dyDescent="0.25">
      <c r="A48" s="186" t="s">
        <v>4</v>
      </c>
      <c r="B48" s="14" t="s">
        <v>31</v>
      </c>
      <c r="C48" s="15">
        <f>C16*'Consumo eléctrico'!C6</f>
        <v>0.51475588931248895</v>
      </c>
    </row>
    <row r="49" spans="1:10" x14ac:dyDescent="0.25">
      <c r="A49" s="187"/>
      <c r="B49" s="14" t="s">
        <v>54</v>
      </c>
      <c r="C49" s="15">
        <f>C16*'Consumo eléctrico'!R6</f>
        <v>5.461213515295392E-2</v>
      </c>
    </row>
    <row r="50" spans="1:10" x14ac:dyDescent="0.25">
      <c r="A50" s="187"/>
      <c r="B50" s="14" t="s">
        <v>55</v>
      </c>
      <c r="C50" s="15">
        <f>C16*'Consumo eléctrico'!U6</f>
        <v>0.30946876586673888</v>
      </c>
    </row>
    <row r="51" spans="1:10" x14ac:dyDescent="0.25">
      <c r="A51" s="187"/>
      <c r="B51" s="17" t="s">
        <v>38</v>
      </c>
      <c r="C51" s="16">
        <v>0</v>
      </c>
    </row>
    <row r="52" spans="1:10" x14ac:dyDescent="0.25">
      <c r="A52" s="187"/>
      <c r="B52" s="17" t="s">
        <v>37</v>
      </c>
      <c r="C52" s="16">
        <f>C16*'Consumo gas natural'!D6</f>
        <v>0.10790584973911603</v>
      </c>
    </row>
    <row r="53" spans="1:10" x14ac:dyDescent="0.25">
      <c r="A53" s="188"/>
      <c r="B53" s="23" t="s">
        <v>40</v>
      </c>
      <c r="C53" s="16">
        <f>C16*'Consumo gas natural'!F6</f>
        <v>1.9923532182353374</v>
      </c>
    </row>
    <row r="54" spans="1:10" x14ac:dyDescent="0.25">
      <c r="A54" s="189" t="s">
        <v>5</v>
      </c>
      <c r="B54" s="14" t="s">
        <v>31</v>
      </c>
      <c r="C54" s="15">
        <f>C17*'Consumo eléctrico'!C7</f>
        <v>0.14126617552448045</v>
      </c>
    </row>
    <row r="55" spans="1:10" x14ac:dyDescent="0.25">
      <c r="A55" s="190"/>
      <c r="B55" s="14" t="s">
        <v>54</v>
      </c>
      <c r="C55" s="15">
        <f>C17*'Consumo eléctrico'!R7</f>
        <v>0.53022422522831925</v>
      </c>
      <c r="D55">
        <f>E55*C55</f>
        <v>2.6352143993847466</v>
      </c>
      <c r="E55">
        <v>4.97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0"/>
      <c r="B56" s="14" t="s">
        <v>55</v>
      </c>
      <c r="C56" s="15">
        <f>C17*'Consumo eléctrico'!U7</f>
        <v>3.0046039429604758</v>
      </c>
      <c r="D56">
        <f>E56*C56</f>
        <v>10.786528155228108</v>
      </c>
      <c r="E56">
        <v>3.59</v>
      </c>
      <c r="G56">
        <f t="shared" ref="G56" si="3">F56*D56</f>
        <v>0</v>
      </c>
      <c r="H56">
        <f t="shared" ref="H56" si="4">G56/E56</f>
        <v>0</v>
      </c>
      <c r="J56" t="e">
        <f>G56/I56</f>
        <v>#DIV/0!</v>
      </c>
    </row>
    <row r="57" spans="1:10" x14ac:dyDescent="0.25">
      <c r="A57" s="190"/>
      <c r="B57" s="17" t="s">
        <v>38</v>
      </c>
      <c r="C57" s="16">
        <v>0</v>
      </c>
      <c r="J57" t="e">
        <f>G57/I57</f>
        <v>#DIV/0!</v>
      </c>
    </row>
    <row r="58" spans="1:10" x14ac:dyDescent="0.25">
      <c r="A58" s="190"/>
      <c r="B58" s="17" t="s">
        <v>37</v>
      </c>
      <c r="C58" s="16">
        <f>'Consumo gas natural'!D7*Guardia!C17</f>
        <v>0.65584570407297738</v>
      </c>
    </row>
    <row r="59" spans="1:10" x14ac:dyDescent="0.25">
      <c r="A59" s="191"/>
      <c r="B59" s="23" t="s">
        <v>40</v>
      </c>
      <c r="C59" s="16">
        <f>C17*'Consumo gas natural'!F7</f>
        <v>0</v>
      </c>
    </row>
    <row r="60" spans="1:10" x14ac:dyDescent="0.25">
      <c r="A60" s="171" t="s">
        <v>11</v>
      </c>
      <c r="B60" s="14" t="s">
        <v>31</v>
      </c>
      <c r="C60" s="15">
        <f>C18*'Consumo eléctrico'!F8</f>
        <v>0</v>
      </c>
    </row>
    <row r="61" spans="1:10" x14ac:dyDescent="0.25">
      <c r="A61" s="172"/>
      <c r="B61" s="14" t="s">
        <v>54</v>
      </c>
      <c r="C61" s="15">
        <f>C18*'Consumo eléctrico'!O8</f>
        <v>0</v>
      </c>
    </row>
    <row r="62" spans="1:10" x14ac:dyDescent="0.25">
      <c r="A62" s="172"/>
      <c r="B62" s="14" t="s">
        <v>55</v>
      </c>
      <c r="C62" s="15">
        <v>0</v>
      </c>
    </row>
    <row r="63" spans="1:10" x14ac:dyDescent="0.25">
      <c r="A63" s="172"/>
      <c r="B63" s="17" t="s">
        <v>38</v>
      </c>
      <c r="C63" s="16">
        <f>'Consumo gas natural'!B8*Guardia!C18</f>
        <v>0</v>
      </c>
    </row>
    <row r="64" spans="1:10" x14ac:dyDescent="0.25">
      <c r="A64" s="172"/>
      <c r="B64" s="17" t="s">
        <v>37</v>
      </c>
      <c r="C64" s="16">
        <f>C18*'Consumo gas natural'!D8</f>
        <v>0</v>
      </c>
    </row>
    <row r="65" spans="1:3" x14ac:dyDescent="0.25">
      <c r="A65" s="173"/>
      <c r="B65" s="23" t="s">
        <v>40</v>
      </c>
      <c r="C65" s="16">
        <f>C18*'Consumo gas natural'!F8</f>
        <v>0</v>
      </c>
    </row>
  </sheetData>
  <mergeCells count="13">
    <mergeCell ref="A1:C1"/>
    <mergeCell ref="A2:A11"/>
    <mergeCell ref="B3:B8"/>
    <mergeCell ref="C3:C8"/>
    <mergeCell ref="B9:B11"/>
    <mergeCell ref="C9:C11"/>
    <mergeCell ref="A60:A65"/>
    <mergeCell ref="A24:A29"/>
    <mergeCell ref="A30:A35"/>
    <mergeCell ref="A36:A41"/>
    <mergeCell ref="A42:A47"/>
    <mergeCell ref="A48:A53"/>
    <mergeCell ref="A54:A5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409A3-50D5-4F50-9CC2-2CC9FA38F1A1}">
  <dimension ref="A1:J65"/>
  <sheetViews>
    <sheetView zoomScale="77" zoomScaleNormal="40" workbookViewId="0">
      <selection activeCell="C23" sqref="C23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0" x14ac:dyDescent="0.25">
      <c r="A1" s="199" t="s">
        <v>109</v>
      </c>
      <c r="B1" s="200"/>
      <c r="C1" s="201"/>
    </row>
    <row r="2" spans="1:10" x14ac:dyDescent="0.25">
      <c r="A2" s="194" t="s">
        <v>23</v>
      </c>
      <c r="B2" s="13" t="s">
        <v>29</v>
      </c>
      <c r="C2" s="30" t="s">
        <v>25</v>
      </c>
    </row>
    <row r="3" spans="1:10" x14ac:dyDescent="0.25">
      <c r="A3" s="194"/>
      <c r="B3" s="195"/>
      <c r="C3" s="195"/>
    </row>
    <row r="4" spans="1:10" x14ac:dyDescent="0.25">
      <c r="A4" s="194"/>
      <c r="B4" s="195"/>
      <c r="C4" s="195"/>
    </row>
    <row r="5" spans="1:10" x14ac:dyDescent="0.25">
      <c r="A5" s="194"/>
      <c r="B5" s="195"/>
      <c r="C5" s="195"/>
    </row>
    <row r="6" spans="1:10" x14ac:dyDescent="0.25">
      <c r="A6" s="194"/>
      <c r="B6" s="195"/>
      <c r="C6" s="195"/>
    </row>
    <row r="7" spans="1:10" x14ac:dyDescent="0.25">
      <c r="A7" s="194"/>
      <c r="B7" s="195"/>
      <c r="C7" s="195"/>
    </row>
    <row r="8" spans="1:10" x14ac:dyDescent="0.25">
      <c r="A8" s="194"/>
      <c r="B8" s="195"/>
      <c r="C8" s="195"/>
    </row>
    <row r="9" spans="1:10" ht="15" customHeight="1" x14ac:dyDescent="0.25">
      <c r="A9" s="194"/>
      <c r="B9" s="192" t="s">
        <v>26</v>
      </c>
      <c r="C9" s="192" t="s">
        <v>26</v>
      </c>
    </row>
    <row r="10" spans="1:10" x14ac:dyDescent="0.25">
      <c r="A10" s="194"/>
      <c r="B10" s="192"/>
      <c r="C10" s="192"/>
    </row>
    <row r="11" spans="1:10" x14ac:dyDescent="0.25">
      <c r="A11" s="194"/>
      <c r="B11" s="192"/>
      <c r="C11" s="192"/>
    </row>
    <row r="12" spans="1:10" x14ac:dyDescent="0.25">
      <c r="A12" s="60" t="s">
        <v>0</v>
      </c>
      <c r="B12" s="114">
        <v>0</v>
      </c>
      <c r="C12" s="114">
        <f t="shared" ref="C12:C18" si="0">SUM(B12:B12)</f>
        <v>0</v>
      </c>
      <c r="D12" s="18"/>
      <c r="E12" s="22" t="s">
        <v>31</v>
      </c>
      <c r="F12" s="14" t="s">
        <v>54</v>
      </c>
      <c r="G12" s="14" t="s">
        <v>55</v>
      </c>
      <c r="H12" s="23" t="s">
        <v>38</v>
      </c>
      <c r="I12" s="23" t="s">
        <v>37</v>
      </c>
      <c r="J12" s="23" t="s">
        <v>40</v>
      </c>
    </row>
    <row r="13" spans="1:10" x14ac:dyDescent="0.25">
      <c r="A13" s="57" t="s">
        <v>1</v>
      </c>
      <c r="B13" s="115">
        <v>0</v>
      </c>
      <c r="C13" s="115">
        <f t="shared" si="0"/>
        <v>0</v>
      </c>
      <c r="E13" s="25">
        <f>C24+C30+C36+C42+C48+C54+C60</f>
        <v>0.44394568930438189</v>
      </c>
      <c r="F13" s="25">
        <f>C25+C31+C37+C43+C49+C55+C61</f>
        <v>0</v>
      </c>
      <c r="G13" s="25">
        <f>C26+C32+C38+C44+C50+C56+C62</f>
        <v>0</v>
      </c>
      <c r="H13" s="25">
        <f>C27+C33+C39+C45+C51+C57+C63</f>
        <v>0</v>
      </c>
      <c r="I13" s="25">
        <f>C28+C34+C40+C46+C52+C58+C64</f>
        <v>5.4508797730577596E-2</v>
      </c>
      <c r="J13" s="25">
        <f>C29+C35+C41+C47+C53+C59+C65</f>
        <v>0</v>
      </c>
    </row>
    <row r="14" spans="1:10" x14ac:dyDescent="0.25">
      <c r="A14" s="58" t="s">
        <v>2</v>
      </c>
      <c r="B14" s="116">
        <v>0</v>
      </c>
      <c r="C14" s="116">
        <f t="shared" si="0"/>
        <v>0</v>
      </c>
    </row>
    <row r="15" spans="1:10" x14ac:dyDescent="0.25">
      <c r="A15" s="59" t="s">
        <v>3</v>
      </c>
      <c r="B15" s="117">
        <v>0</v>
      </c>
      <c r="C15" s="117">
        <f t="shared" si="0"/>
        <v>0</v>
      </c>
    </row>
    <row r="16" spans="1:10" x14ac:dyDescent="0.25">
      <c r="A16" s="63" t="s">
        <v>4</v>
      </c>
      <c r="B16" s="118">
        <v>114.73</v>
      </c>
      <c r="C16" s="118">
        <f t="shared" si="0"/>
        <v>114.73</v>
      </c>
    </row>
    <row r="17" spans="1:5" x14ac:dyDescent="0.25">
      <c r="A17" s="61" t="s">
        <v>5</v>
      </c>
      <c r="B17" s="119">
        <v>0</v>
      </c>
      <c r="C17" s="119">
        <f t="shared" si="0"/>
        <v>0</v>
      </c>
    </row>
    <row r="18" spans="1:5" x14ac:dyDescent="0.25">
      <c r="A18" s="120" t="s">
        <v>11</v>
      </c>
      <c r="B18" s="123">
        <v>0</v>
      </c>
      <c r="C18" s="123">
        <f t="shared" si="0"/>
        <v>0</v>
      </c>
    </row>
    <row r="19" spans="1:5" x14ac:dyDescent="0.25">
      <c r="A19" s="122"/>
      <c r="B19" s="121"/>
      <c r="C19" s="121"/>
      <c r="D19" s="121"/>
      <c r="E19" s="121"/>
    </row>
    <row r="20" spans="1:5" x14ac:dyDescent="0.25">
      <c r="A20" s="32"/>
      <c r="B20" s="30" t="s">
        <v>47</v>
      </c>
      <c r="C20" s="30" t="s">
        <v>48</v>
      </c>
      <c r="D20" s="19" t="s">
        <v>49</v>
      </c>
    </row>
    <row r="21" spans="1:5" x14ac:dyDescent="0.25">
      <c r="A21" s="31"/>
      <c r="B21" s="9" t="s">
        <v>120</v>
      </c>
      <c r="C21" s="9" t="s">
        <v>120</v>
      </c>
      <c r="D21" s="9" t="s">
        <v>118</v>
      </c>
    </row>
    <row r="22" spans="1:5" x14ac:dyDescent="0.25">
      <c r="A22" s="31"/>
      <c r="B22" s="31"/>
      <c r="C22" s="31"/>
      <c r="D22" s="31"/>
    </row>
    <row r="23" spans="1:5" x14ac:dyDescent="0.25">
      <c r="A23" s="9" t="s">
        <v>23</v>
      </c>
      <c r="B23" s="9" t="s">
        <v>22</v>
      </c>
      <c r="C23" s="20" t="s">
        <v>135</v>
      </c>
    </row>
    <row r="24" spans="1:5" x14ac:dyDescent="0.25">
      <c r="A24" s="174" t="s">
        <v>0</v>
      </c>
      <c r="B24" s="14" t="s">
        <v>31</v>
      </c>
      <c r="C24" s="15">
        <f>C12*'Consumo eléctrico'!F2</f>
        <v>0</v>
      </c>
    </row>
    <row r="25" spans="1:5" x14ac:dyDescent="0.25">
      <c r="A25" s="175"/>
      <c r="B25" s="14" t="s">
        <v>54</v>
      </c>
      <c r="C25" s="15">
        <f>'Consumo eléctrico'!O2*C12</f>
        <v>0</v>
      </c>
    </row>
    <row r="26" spans="1:5" x14ac:dyDescent="0.25">
      <c r="A26" s="175"/>
      <c r="B26" s="14" t="s">
        <v>55</v>
      </c>
      <c r="C26" s="15">
        <v>0</v>
      </c>
    </row>
    <row r="27" spans="1:5" x14ac:dyDescent="0.25">
      <c r="A27" s="175"/>
      <c r="B27" s="17" t="s">
        <v>38</v>
      </c>
      <c r="C27" s="16">
        <f>C12*'Consumo gas natural'!B2</f>
        <v>0</v>
      </c>
    </row>
    <row r="28" spans="1:5" x14ac:dyDescent="0.25">
      <c r="A28" s="175"/>
      <c r="B28" s="17" t="s">
        <v>37</v>
      </c>
      <c r="C28" s="16">
        <f>C12*'Consumo gas natural'!D2</f>
        <v>0</v>
      </c>
    </row>
    <row r="29" spans="1:5" x14ac:dyDescent="0.25">
      <c r="A29" s="176"/>
      <c r="B29" s="23" t="s">
        <v>40</v>
      </c>
      <c r="C29" s="16">
        <f>'Consumo gas natural'!F2*C12</f>
        <v>0</v>
      </c>
    </row>
    <row r="30" spans="1:5" x14ac:dyDescent="0.25">
      <c r="A30" s="177" t="s">
        <v>1</v>
      </c>
      <c r="B30" s="14" t="s">
        <v>31</v>
      </c>
      <c r="C30" s="15">
        <f>C13*'Consumo eléctrico'!F3</f>
        <v>0</v>
      </c>
    </row>
    <row r="31" spans="1:5" x14ac:dyDescent="0.25">
      <c r="A31" s="178"/>
      <c r="B31" s="14" t="s">
        <v>54</v>
      </c>
      <c r="C31" s="15">
        <f>C13*'Consumo eléctrico'!O3</f>
        <v>0</v>
      </c>
    </row>
    <row r="32" spans="1:5" x14ac:dyDescent="0.25">
      <c r="A32" s="178"/>
      <c r="B32" s="14" t="s">
        <v>55</v>
      </c>
      <c r="C32" s="15">
        <v>0</v>
      </c>
    </row>
    <row r="33" spans="1:3" x14ac:dyDescent="0.25">
      <c r="A33" s="178"/>
      <c r="B33" s="17" t="s">
        <v>38</v>
      </c>
      <c r="C33" s="16">
        <f>Taller!C13*'Consumo gas natural'!B3</f>
        <v>0</v>
      </c>
    </row>
    <row r="34" spans="1:3" x14ac:dyDescent="0.25">
      <c r="A34" s="178"/>
      <c r="B34" s="17" t="s">
        <v>37</v>
      </c>
      <c r="C34" s="16">
        <f>C13*'Consumo gas natural'!D3</f>
        <v>0</v>
      </c>
    </row>
    <row r="35" spans="1:3" x14ac:dyDescent="0.25">
      <c r="A35" s="179"/>
      <c r="B35" s="23" t="s">
        <v>40</v>
      </c>
      <c r="C35" s="16">
        <f>C13*'Consumo gas natural'!F3</f>
        <v>0</v>
      </c>
    </row>
    <row r="36" spans="1:3" x14ac:dyDescent="0.25">
      <c r="A36" s="180" t="s">
        <v>2</v>
      </c>
      <c r="B36" s="14" t="s">
        <v>31</v>
      </c>
      <c r="C36" s="15">
        <f>C14*'Consumo eléctrico'!F4</f>
        <v>0</v>
      </c>
    </row>
    <row r="37" spans="1:3" x14ac:dyDescent="0.25">
      <c r="A37" s="181"/>
      <c r="B37" s="14" t="s">
        <v>54</v>
      </c>
      <c r="C37" s="15">
        <f>C14*'Consumo eléctrico'!O4</f>
        <v>0</v>
      </c>
    </row>
    <row r="38" spans="1:3" x14ac:dyDescent="0.25">
      <c r="A38" s="181"/>
      <c r="B38" s="14" t="s">
        <v>55</v>
      </c>
      <c r="C38" s="15">
        <v>0</v>
      </c>
    </row>
    <row r="39" spans="1:3" x14ac:dyDescent="0.25">
      <c r="A39" s="181"/>
      <c r="B39" s="17" t="s">
        <v>38</v>
      </c>
      <c r="C39" s="16">
        <f>C14*'Consumo gas natural'!B4</f>
        <v>0</v>
      </c>
    </row>
    <row r="40" spans="1:3" x14ac:dyDescent="0.25">
      <c r="A40" s="181"/>
      <c r="B40" s="17" t="s">
        <v>37</v>
      </c>
      <c r="C40" s="16">
        <f>C14*'Consumo gas natural'!D4</f>
        <v>0</v>
      </c>
    </row>
    <row r="41" spans="1:3" x14ac:dyDescent="0.25">
      <c r="A41" s="182"/>
      <c r="B41" s="23" t="s">
        <v>40</v>
      </c>
      <c r="C41" s="16">
        <f>C14*'Consumo gas natural'!F4</f>
        <v>0</v>
      </c>
    </row>
    <row r="42" spans="1:3" x14ac:dyDescent="0.25">
      <c r="A42" s="183" t="s">
        <v>32</v>
      </c>
      <c r="B42" s="14" t="s">
        <v>31</v>
      </c>
      <c r="C42" s="15">
        <f>C15*'Consumo eléctrico'!F5</f>
        <v>0</v>
      </c>
    </row>
    <row r="43" spans="1:3" x14ac:dyDescent="0.25">
      <c r="A43" s="184"/>
      <c r="B43" s="14" t="s">
        <v>54</v>
      </c>
      <c r="C43" s="15">
        <f>C15*'Consumo eléctrico'!O5</f>
        <v>0</v>
      </c>
    </row>
    <row r="44" spans="1:3" x14ac:dyDescent="0.25">
      <c r="A44" s="184"/>
      <c r="B44" s="14" t="s">
        <v>55</v>
      </c>
      <c r="C44" s="15">
        <v>0</v>
      </c>
    </row>
    <row r="45" spans="1:3" x14ac:dyDescent="0.25">
      <c r="A45" s="184"/>
      <c r="B45" s="17" t="s">
        <v>38</v>
      </c>
      <c r="C45" s="16">
        <f>C15*'Consumo gas natural'!B5</f>
        <v>0</v>
      </c>
    </row>
    <row r="46" spans="1:3" x14ac:dyDescent="0.25">
      <c r="A46" s="184"/>
      <c r="B46" s="17" t="s">
        <v>37</v>
      </c>
      <c r="C46" s="16">
        <f>C15*'Consumo gas natural'!D5</f>
        <v>0</v>
      </c>
    </row>
    <row r="47" spans="1:3" x14ac:dyDescent="0.25">
      <c r="A47" s="185"/>
      <c r="B47" s="23" t="s">
        <v>40</v>
      </c>
      <c r="C47" s="16">
        <f>C15*'Consumo gas natural'!F5</f>
        <v>0</v>
      </c>
    </row>
    <row r="48" spans="1:3" x14ac:dyDescent="0.25">
      <c r="A48" s="186" t="s">
        <v>4</v>
      </c>
      <c r="B48" s="14" t="s">
        <v>31</v>
      </c>
      <c r="C48" s="15">
        <f>C16*'Consumo eléctrico'!L6</f>
        <v>0.44394568930438189</v>
      </c>
    </row>
    <row r="49" spans="1:3" x14ac:dyDescent="0.25">
      <c r="A49" s="187"/>
      <c r="B49" s="14" t="s">
        <v>54</v>
      </c>
      <c r="C49" s="15">
        <v>0</v>
      </c>
    </row>
    <row r="50" spans="1:3" x14ac:dyDescent="0.25">
      <c r="A50" s="187"/>
      <c r="B50" s="14" t="s">
        <v>55</v>
      </c>
      <c r="C50" s="15">
        <v>0</v>
      </c>
    </row>
    <row r="51" spans="1:3" x14ac:dyDescent="0.25">
      <c r="A51" s="187"/>
      <c r="B51" s="17" t="s">
        <v>38</v>
      </c>
      <c r="C51" s="16">
        <v>0</v>
      </c>
    </row>
    <row r="52" spans="1:3" x14ac:dyDescent="0.25">
      <c r="A52" s="187"/>
      <c r="B52" s="17" t="s">
        <v>37</v>
      </c>
      <c r="C52" s="16">
        <f>C16*'Consumo gas natural'!D6</f>
        <v>5.4508797730577596E-2</v>
      </c>
    </row>
    <row r="53" spans="1:3" x14ac:dyDescent="0.25">
      <c r="A53" s="188"/>
      <c r="B53" s="23" t="s">
        <v>40</v>
      </c>
      <c r="C53" s="16">
        <v>0</v>
      </c>
    </row>
    <row r="54" spans="1:3" x14ac:dyDescent="0.25">
      <c r="A54" s="189" t="s">
        <v>5</v>
      </c>
      <c r="B54" s="14" t="s">
        <v>31</v>
      </c>
      <c r="C54" s="15">
        <f>C17*'Consumo eléctrico'!F7</f>
        <v>0</v>
      </c>
    </row>
    <row r="55" spans="1:3" x14ac:dyDescent="0.25">
      <c r="A55" s="190"/>
      <c r="B55" s="14" t="s">
        <v>54</v>
      </c>
      <c r="C55" s="15">
        <f>'Consumo eléctrico'!O7*Taller!C17</f>
        <v>0</v>
      </c>
    </row>
    <row r="56" spans="1:3" x14ac:dyDescent="0.25">
      <c r="A56" s="190"/>
      <c r="B56" s="14" t="s">
        <v>55</v>
      </c>
      <c r="C56" s="15">
        <v>0</v>
      </c>
    </row>
    <row r="57" spans="1:3" x14ac:dyDescent="0.25">
      <c r="A57" s="190"/>
      <c r="B57" s="17" t="s">
        <v>38</v>
      </c>
      <c r="C57" s="16">
        <f>C17*'Consumo gas natural'!B7</f>
        <v>0</v>
      </c>
    </row>
    <row r="58" spans="1:3" x14ac:dyDescent="0.25">
      <c r="A58" s="190"/>
      <c r="B58" s="17" t="s">
        <v>37</v>
      </c>
      <c r="C58" s="16">
        <f>'Consumo gas natural'!D7*Taller!C17</f>
        <v>0</v>
      </c>
    </row>
    <row r="59" spans="1:3" x14ac:dyDescent="0.25">
      <c r="A59" s="191"/>
      <c r="B59" s="23" t="s">
        <v>40</v>
      </c>
      <c r="C59" s="16">
        <f>C17*'Consumo gas natural'!F7</f>
        <v>0</v>
      </c>
    </row>
    <row r="60" spans="1:3" x14ac:dyDescent="0.25">
      <c r="A60" s="171" t="s">
        <v>11</v>
      </c>
      <c r="B60" s="14" t="s">
        <v>31</v>
      </c>
      <c r="C60" s="15">
        <f>C18*'Consumo eléctrico'!F8</f>
        <v>0</v>
      </c>
    </row>
    <row r="61" spans="1:3" x14ac:dyDescent="0.25">
      <c r="A61" s="172"/>
      <c r="B61" s="14" t="s">
        <v>54</v>
      </c>
      <c r="C61" s="15">
        <f>C18*'Consumo eléctrico'!O8</f>
        <v>0</v>
      </c>
    </row>
    <row r="62" spans="1:3" x14ac:dyDescent="0.25">
      <c r="A62" s="172"/>
      <c r="B62" s="14" t="s">
        <v>55</v>
      </c>
      <c r="C62" s="15">
        <v>0</v>
      </c>
    </row>
    <row r="63" spans="1:3" x14ac:dyDescent="0.25">
      <c r="A63" s="172"/>
      <c r="B63" s="17" t="s">
        <v>38</v>
      </c>
      <c r="C63" s="16">
        <f>'Consumo gas natural'!B8*Taller!C18</f>
        <v>0</v>
      </c>
    </row>
    <row r="64" spans="1:3" x14ac:dyDescent="0.25">
      <c r="A64" s="172"/>
      <c r="B64" s="17" t="s">
        <v>37</v>
      </c>
      <c r="C64" s="16">
        <f>C18*'Consumo gas natural'!D8</f>
        <v>0</v>
      </c>
    </row>
    <row r="65" spans="1:3" x14ac:dyDescent="0.25">
      <c r="A65" s="173"/>
      <c r="B65" s="23" t="s">
        <v>40</v>
      </c>
      <c r="C65" s="16">
        <f>C18*'Consumo gas natural'!F8</f>
        <v>0</v>
      </c>
    </row>
  </sheetData>
  <mergeCells count="13">
    <mergeCell ref="A1:C1"/>
    <mergeCell ref="A2:A11"/>
    <mergeCell ref="B3:B8"/>
    <mergeCell ref="C3:C8"/>
    <mergeCell ref="B9:B11"/>
    <mergeCell ref="C9:C11"/>
    <mergeCell ref="A60:A65"/>
    <mergeCell ref="A24:A29"/>
    <mergeCell ref="A30:A35"/>
    <mergeCell ref="A36:A41"/>
    <mergeCell ref="A42:A47"/>
    <mergeCell ref="A48:A53"/>
    <mergeCell ref="A54:A5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01432-A8C8-4ADC-8256-71FB52B60606}">
  <dimension ref="A1:K65"/>
  <sheetViews>
    <sheetView zoomScale="77" zoomScaleNormal="40" workbookViewId="0">
      <selection activeCell="C23" sqref="C23"/>
    </sheetView>
  </sheetViews>
  <sheetFormatPr baseColWidth="10" defaultRowHeight="15" x14ac:dyDescent="0.25"/>
  <cols>
    <col min="1" max="1" width="11.85546875" customWidth="1"/>
    <col min="2" max="5" width="22.85546875" customWidth="1"/>
  </cols>
  <sheetData>
    <row r="1" spans="1:10" x14ac:dyDescent="0.25">
      <c r="A1" s="199" t="s">
        <v>110</v>
      </c>
      <c r="B1" s="200"/>
      <c r="C1" s="201"/>
    </row>
    <row r="2" spans="1:10" x14ac:dyDescent="0.25">
      <c r="A2" s="194" t="s">
        <v>23</v>
      </c>
      <c r="B2" s="13" t="s">
        <v>29</v>
      </c>
      <c r="C2" s="30" t="s">
        <v>25</v>
      </c>
    </row>
    <row r="3" spans="1:10" x14ac:dyDescent="0.25">
      <c r="A3" s="194"/>
      <c r="B3" s="195"/>
      <c r="C3" s="195"/>
    </row>
    <row r="4" spans="1:10" x14ac:dyDescent="0.25">
      <c r="A4" s="194"/>
      <c r="B4" s="195"/>
      <c r="C4" s="195"/>
    </row>
    <row r="5" spans="1:10" x14ac:dyDescent="0.25">
      <c r="A5" s="194"/>
      <c r="B5" s="195"/>
      <c r="C5" s="195"/>
    </row>
    <row r="6" spans="1:10" x14ac:dyDescent="0.25">
      <c r="A6" s="194"/>
      <c r="B6" s="195"/>
      <c r="C6" s="195"/>
    </row>
    <row r="7" spans="1:10" x14ac:dyDescent="0.25">
      <c r="A7" s="194"/>
      <c r="B7" s="195"/>
      <c r="C7" s="195"/>
    </row>
    <row r="8" spans="1:10" x14ac:dyDescent="0.25">
      <c r="A8" s="194"/>
      <c r="B8" s="195"/>
      <c r="C8" s="195"/>
    </row>
    <row r="9" spans="1:10" ht="15" customHeight="1" x14ac:dyDescent="0.25">
      <c r="A9" s="194"/>
      <c r="B9" s="192" t="s">
        <v>26</v>
      </c>
      <c r="C9" s="192" t="s">
        <v>26</v>
      </c>
    </row>
    <row r="10" spans="1:10" x14ac:dyDescent="0.25">
      <c r="A10" s="194"/>
      <c r="B10" s="192"/>
      <c r="C10" s="192"/>
    </row>
    <row r="11" spans="1:10" x14ac:dyDescent="0.25">
      <c r="A11" s="194"/>
      <c r="B11" s="192"/>
      <c r="C11" s="192"/>
    </row>
    <row r="12" spans="1:10" x14ac:dyDescent="0.25">
      <c r="A12" s="60" t="s">
        <v>0</v>
      </c>
      <c r="B12" s="114">
        <v>0</v>
      </c>
      <c r="C12" s="114">
        <f t="shared" ref="C12:C18" si="0">SUM(B12:B12)</f>
        <v>0</v>
      </c>
      <c r="D12" s="18"/>
      <c r="E12" s="22" t="s">
        <v>31</v>
      </c>
      <c r="F12" s="14" t="s">
        <v>54</v>
      </c>
      <c r="G12" s="14" t="s">
        <v>55</v>
      </c>
      <c r="H12" s="23" t="s">
        <v>38</v>
      </c>
      <c r="I12" s="23" t="s">
        <v>37</v>
      </c>
      <c r="J12" s="23" t="s">
        <v>40</v>
      </c>
    </row>
    <row r="13" spans="1:10" x14ac:dyDescent="0.25">
      <c r="A13" s="57" t="s">
        <v>1</v>
      </c>
      <c r="B13" s="115">
        <v>0</v>
      </c>
      <c r="C13" s="115">
        <f t="shared" si="0"/>
        <v>0</v>
      </c>
      <c r="E13" s="25">
        <f>C24+C30+C36+C42+C48+C54+C60</f>
        <v>2.3046330614004802</v>
      </c>
      <c r="F13" s="25">
        <f>C25+C31+C37+C43+C49+C55+C61</f>
        <v>2.1550079404668665</v>
      </c>
      <c r="G13" s="25">
        <f>C26+C32+C38+C44+C50+C56+C62</f>
        <v>0</v>
      </c>
      <c r="H13" s="25">
        <f>C27+C33+C39+C45+C51+C57+C63</f>
        <v>3.997697744253542</v>
      </c>
      <c r="I13" s="25">
        <f>C28+C34+C40+C46+C52+C58+C64</f>
        <v>0.54967802551616618</v>
      </c>
      <c r="J13" s="25">
        <f>C29+C35+C41+C47+C53+C59+C65</f>
        <v>0</v>
      </c>
    </row>
    <row r="14" spans="1:10" x14ac:dyDescent="0.25">
      <c r="A14" s="58" t="s">
        <v>2</v>
      </c>
      <c r="B14" s="116">
        <v>0</v>
      </c>
      <c r="C14" s="116">
        <f t="shared" si="0"/>
        <v>0</v>
      </c>
    </row>
    <row r="15" spans="1:10" x14ac:dyDescent="0.25">
      <c r="A15" s="59" t="s">
        <v>3</v>
      </c>
      <c r="B15" s="117">
        <v>198.1</v>
      </c>
      <c r="C15" s="117">
        <f t="shared" si="0"/>
        <v>198.1</v>
      </c>
    </row>
    <row r="16" spans="1:10" x14ac:dyDescent="0.25">
      <c r="A16" s="63" t="s">
        <v>4</v>
      </c>
      <c r="B16" s="118">
        <v>208.04</v>
      </c>
      <c r="C16" s="118">
        <f t="shared" si="0"/>
        <v>208.04</v>
      </c>
    </row>
    <row r="17" spans="1:11" x14ac:dyDescent="0.25">
      <c r="A17" s="61" t="s">
        <v>5</v>
      </c>
      <c r="B17" s="119">
        <v>410.92</v>
      </c>
      <c r="C17" s="119">
        <f t="shared" si="0"/>
        <v>410.92</v>
      </c>
    </row>
    <row r="18" spans="1:11" x14ac:dyDescent="0.25">
      <c r="A18" s="120" t="s">
        <v>11</v>
      </c>
      <c r="B18" s="123">
        <v>208.55</v>
      </c>
      <c r="C18" s="123">
        <f t="shared" si="0"/>
        <v>208.55</v>
      </c>
    </row>
    <row r="19" spans="1:11" x14ac:dyDescent="0.25">
      <c r="A19" s="122"/>
      <c r="B19" s="121"/>
      <c r="C19" s="121"/>
      <c r="D19" s="121"/>
      <c r="E19" s="121"/>
    </row>
    <row r="20" spans="1:11" x14ac:dyDescent="0.25">
      <c r="A20" s="32"/>
      <c r="B20" s="30" t="s">
        <v>47</v>
      </c>
      <c r="C20" s="30" t="s">
        <v>48</v>
      </c>
      <c r="D20" s="19" t="s">
        <v>49</v>
      </c>
    </row>
    <row r="21" spans="1:11" x14ac:dyDescent="0.25">
      <c r="A21" s="31"/>
      <c r="B21" s="9" t="s">
        <v>115</v>
      </c>
      <c r="C21" s="9" t="s">
        <v>119</v>
      </c>
      <c r="D21" s="9" t="s">
        <v>118</v>
      </c>
    </row>
    <row r="22" spans="1:11" x14ac:dyDescent="0.25">
      <c r="A22" s="31"/>
      <c r="B22" s="31"/>
      <c r="C22" s="31"/>
      <c r="D22" s="31"/>
      <c r="H22" t="s">
        <v>134</v>
      </c>
      <c r="J22" t="s">
        <v>132</v>
      </c>
    </row>
    <row r="23" spans="1:11" x14ac:dyDescent="0.25">
      <c r="A23" s="9" t="s">
        <v>23</v>
      </c>
      <c r="B23" s="9" t="s">
        <v>22</v>
      </c>
      <c r="C23" s="20" t="s">
        <v>135</v>
      </c>
      <c r="D23" t="s">
        <v>127</v>
      </c>
      <c r="E23" t="s">
        <v>128</v>
      </c>
      <c r="F23" t="s">
        <v>129</v>
      </c>
      <c r="G23" t="s">
        <v>130</v>
      </c>
      <c r="H23" s="170" t="s">
        <v>131</v>
      </c>
      <c r="I23" t="s">
        <v>133</v>
      </c>
      <c r="J23" s="170" t="s">
        <v>131</v>
      </c>
      <c r="K23" s="170"/>
    </row>
    <row r="24" spans="1:11" x14ac:dyDescent="0.25">
      <c r="A24" s="174" t="s">
        <v>0</v>
      </c>
      <c r="B24" s="14" t="s">
        <v>31</v>
      </c>
      <c r="C24" s="15">
        <f>C12*'Consumo eléctrico'!F2</f>
        <v>0</v>
      </c>
    </row>
    <row r="25" spans="1:11" x14ac:dyDescent="0.25">
      <c r="A25" s="175"/>
      <c r="B25" s="14" t="s">
        <v>54</v>
      </c>
      <c r="C25" s="15">
        <f>'Consumo eléctrico'!O2*C12</f>
        <v>0</v>
      </c>
      <c r="D25">
        <f>E25*C25</f>
        <v>0</v>
      </c>
      <c r="E25">
        <v>5.35</v>
      </c>
      <c r="G25">
        <f>F25*D25</f>
        <v>0</v>
      </c>
      <c r="H25">
        <f>G25/E25</f>
        <v>0</v>
      </c>
      <c r="J25" t="e">
        <f>G25/I25</f>
        <v>#DIV/0!</v>
      </c>
    </row>
    <row r="26" spans="1:11" x14ac:dyDescent="0.25">
      <c r="A26" s="175"/>
      <c r="B26" s="14" t="s">
        <v>55</v>
      </c>
      <c r="C26" s="15">
        <v>0</v>
      </c>
      <c r="D26">
        <f>E26*C26</f>
        <v>0</v>
      </c>
      <c r="E26">
        <v>3.7</v>
      </c>
      <c r="G26">
        <f t="shared" ref="G26:G27" si="1">F26*D26</f>
        <v>0</v>
      </c>
      <c r="H26">
        <f t="shared" ref="H26:H27" si="2">G26/E26</f>
        <v>0</v>
      </c>
      <c r="J26" t="e">
        <f>G26/I26</f>
        <v>#DIV/0!</v>
      </c>
    </row>
    <row r="27" spans="1:11" x14ac:dyDescent="0.25">
      <c r="A27" s="175"/>
      <c r="B27" s="17" t="s">
        <v>38</v>
      </c>
      <c r="C27" s="16">
        <f>C12*'Consumo gas natural'!B2</f>
        <v>0</v>
      </c>
      <c r="D27">
        <f>E27*C27</f>
        <v>0</v>
      </c>
      <c r="E27">
        <v>0.5</v>
      </c>
      <c r="G27">
        <f t="shared" si="1"/>
        <v>0</v>
      </c>
      <c r="H27">
        <f t="shared" si="2"/>
        <v>0</v>
      </c>
      <c r="J27" t="e">
        <f>G27/I27</f>
        <v>#DIV/0!</v>
      </c>
    </row>
    <row r="28" spans="1:11" x14ac:dyDescent="0.25">
      <c r="A28" s="175"/>
      <c r="B28" s="17" t="s">
        <v>37</v>
      </c>
      <c r="C28" s="16">
        <f>C12*'Consumo gas natural'!D2</f>
        <v>0</v>
      </c>
    </row>
    <row r="29" spans="1:11" x14ac:dyDescent="0.25">
      <c r="A29" s="176"/>
      <c r="B29" s="23" t="s">
        <v>40</v>
      </c>
      <c r="C29" s="16">
        <f>'Consumo gas natural'!F2*C12</f>
        <v>0</v>
      </c>
    </row>
    <row r="30" spans="1:11" x14ac:dyDescent="0.25">
      <c r="A30" s="177" t="s">
        <v>1</v>
      </c>
      <c r="B30" s="14" t="s">
        <v>31</v>
      </c>
      <c r="C30" s="15">
        <f>C13*'Consumo eléctrico'!F3</f>
        <v>0</v>
      </c>
    </row>
    <row r="31" spans="1:11" x14ac:dyDescent="0.25">
      <c r="A31" s="178"/>
      <c r="B31" s="14" t="s">
        <v>54</v>
      </c>
      <c r="C31" s="15">
        <f>C13*'Consumo eléctrico'!O3</f>
        <v>0</v>
      </c>
    </row>
    <row r="32" spans="1:11" x14ac:dyDescent="0.25">
      <c r="A32" s="178"/>
      <c r="B32" s="14" t="s">
        <v>55</v>
      </c>
      <c r="C32" s="15">
        <v>0</v>
      </c>
    </row>
    <row r="33" spans="1:3" x14ac:dyDescent="0.25">
      <c r="A33" s="178"/>
      <c r="B33" s="17" t="s">
        <v>38</v>
      </c>
      <c r="C33" s="16">
        <f>'Edificio tinglado'!C13*'Consumo gas natural'!B3</f>
        <v>0</v>
      </c>
    </row>
    <row r="34" spans="1:3" x14ac:dyDescent="0.25">
      <c r="A34" s="178"/>
      <c r="B34" s="17" t="s">
        <v>37</v>
      </c>
      <c r="C34" s="16">
        <f>C13*'Consumo gas natural'!D3</f>
        <v>0</v>
      </c>
    </row>
    <row r="35" spans="1:3" x14ac:dyDescent="0.25">
      <c r="A35" s="179"/>
      <c r="B35" s="23" t="s">
        <v>40</v>
      </c>
      <c r="C35" s="16">
        <f>C13*'Consumo gas natural'!F3</f>
        <v>0</v>
      </c>
    </row>
    <row r="36" spans="1:3" x14ac:dyDescent="0.25">
      <c r="A36" s="180" t="s">
        <v>2</v>
      </c>
      <c r="B36" s="14" t="s">
        <v>31</v>
      </c>
      <c r="C36" s="15">
        <f>C14*'Consumo eléctrico'!F4</f>
        <v>0</v>
      </c>
    </row>
    <row r="37" spans="1:3" x14ac:dyDescent="0.25">
      <c r="A37" s="181"/>
      <c r="B37" s="14" t="s">
        <v>54</v>
      </c>
      <c r="C37" s="15">
        <f>C14*'Consumo eléctrico'!O4</f>
        <v>0</v>
      </c>
    </row>
    <row r="38" spans="1:3" x14ac:dyDescent="0.25">
      <c r="A38" s="181"/>
      <c r="B38" s="14" t="s">
        <v>55</v>
      </c>
      <c r="C38" s="15">
        <v>0</v>
      </c>
    </row>
    <row r="39" spans="1:3" x14ac:dyDescent="0.25">
      <c r="A39" s="181"/>
      <c r="B39" s="17" t="s">
        <v>38</v>
      </c>
      <c r="C39" s="16">
        <f>C14*'Consumo gas natural'!B4</f>
        <v>0</v>
      </c>
    </row>
    <row r="40" spans="1:3" x14ac:dyDescent="0.25">
      <c r="A40" s="181"/>
      <c r="B40" s="17" t="s">
        <v>37</v>
      </c>
      <c r="C40" s="16">
        <f>C14*'Consumo gas natural'!D4</f>
        <v>0</v>
      </c>
    </row>
    <row r="41" spans="1:3" x14ac:dyDescent="0.25">
      <c r="A41" s="182"/>
      <c r="B41" s="23" t="s">
        <v>40</v>
      </c>
      <c r="C41" s="16">
        <f>C14*'Consumo gas natural'!F4</f>
        <v>0</v>
      </c>
    </row>
    <row r="42" spans="1:3" x14ac:dyDescent="0.25">
      <c r="A42" s="183" t="s">
        <v>32</v>
      </c>
      <c r="B42" s="14" t="s">
        <v>31</v>
      </c>
      <c r="C42" s="15">
        <f>C15*'Consumo eléctrico'!F5</f>
        <v>0.2773922731586716</v>
      </c>
    </row>
    <row r="43" spans="1:3" x14ac:dyDescent="0.25">
      <c r="A43" s="184"/>
      <c r="B43" s="14" t="s">
        <v>54</v>
      </c>
      <c r="C43" s="15">
        <f>C15*'Consumo eléctrico'!O5</f>
        <v>0.22379744090979492</v>
      </c>
    </row>
    <row r="44" spans="1:3" x14ac:dyDescent="0.25">
      <c r="A44" s="184"/>
      <c r="B44" s="14" t="s">
        <v>55</v>
      </c>
      <c r="C44" s="15">
        <v>0</v>
      </c>
    </row>
    <row r="45" spans="1:3" x14ac:dyDescent="0.25">
      <c r="A45" s="184"/>
      <c r="B45" s="17" t="s">
        <v>38</v>
      </c>
      <c r="C45" s="16">
        <f>C15*'Consumo gas natural'!B5</f>
        <v>0.19462051174998241</v>
      </c>
    </row>
    <row r="46" spans="1:3" x14ac:dyDescent="0.25">
      <c r="A46" s="184"/>
      <c r="B46" s="17" t="s">
        <v>37</v>
      </c>
      <c r="C46" s="16">
        <f>C15*'Consumo gas natural'!D5</f>
        <v>7.9805514138314194E-3</v>
      </c>
    </row>
    <row r="47" spans="1:3" x14ac:dyDescent="0.25">
      <c r="A47" s="185"/>
      <c r="B47" s="23" t="s">
        <v>40</v>
      </c>
      <c r="C47" s="16">
        <f>C15*'Consumo gas natural'!F5</f>
        <v>0</v>
      </c>
    </row>
    <row r="48" spans="1:3" x14ac:dyDescent="0.25">
      <c r="A48" s="186" t="s">
        <v>4</v>
      </c>
      <c r="B48" s="14" t="s">
        <v>31</v>
      </c>
      <c r="C48" s="15">
        <f>C16*'Consumo eléctrico'!F6</f>
        <v>0.61324742972009683</v>
      </c>
    </row>
    <row r="49" spans="1:10" x14ac:dyDescent="0.25">
      <c r="A49" s="187"/>
      <c r="B49" s="14" t="s">
        <v>54</v>
      </c>
      <c r="C49" s="15">
        <f>'Consumo eléctrico'!O6*C16</f>
        <v>0.19175964081841634</v>
      </c>
    </row>
    <row r="50" spans="1:10" x14ac:dyDescent="0.25">
      <c r="A50" s="187"/>
      <c r="B50" s="14" t="s">
        <v>55</v>
      </c>
      <c r="C50" s="15">
        <v>0</v>
      </c>
    </row>
    <row r="51" spans="1:10" x14ac:dyDescent="0.25">
      <c r="A51" s="187"/>
      <c r="B51" s="17" t="s">
        <v>38</v>
      </c>
      <c r="C51" s="16">
        <f>C16*'Consumo gas natural'!B6</f>
        <v>0.3434617131127134</v>
      </c>
    </row>
    <row r="52" spans="1:10" x14ac:dyDescent="0.25">
      <c r="A52" s="187"/>
      <c r="B52" s="17" t="s">
        <v>37</v>
      </c>
      <c r="C52" s="16">
        <f>C16*'Consumo gas natural'!D6</f>
        <v>9.8840846159412202E-2</v>
      </c>
    </row>
    <row r="53" spans="1:10" x14ac:dyDescent="0.25">
      <c r="A53" s="188"/>
      <c r="B53" s="23" t="s">
        <v>40</v>
      </c>
      <c r="C53" s="16">
        <v>0</v>
      </c>
    </row>
    <row r="54" spans="1:10" x14ac:dyDescent="0.25">
      <c r="A54" s="189" t="s">
        <v>5</v>
      </c>
      <c r="B54" s="14" t="s">
        <v>31</v>
      </c>
      <c r="C54" s="15">
        <f>C17*'Consumo eléctrico'!F7</f>
        <v>1.0317369736742725</v>
      </c>
    </row>
    <row r="55" spans="1:10" x14ac:dyDescent="0.25">
      <c r="A55" s="190"/>
      <c r="B55" s="14" t="s">
        <v>54</v>
      </c>
      <c r="C55" s="15">
        <f>'Consumo eléctrico'!O7*'Edificio tinglado'!C17</f>
        <v>1.2759023292873208</v>
      </c>
      <c r="D55">
        <f>E55*C55</f>
        <v>6.8260774616871664</v>
      </c>
      <c r="E55">
        <v>5.35</v>
      </c>
      <c r="G55">
        <f>F55*D55</f>
        <v>0</v>
      </c>
      <c r="H55">
        <f>G55/E55</f>
        <v>0</v>
      </c>
      <c r="J55" t="e">
        <f>G55/I55</f>
        <v>#DIV/0!</v>
      </c>
    </row>
    <row r="56" spans="1:10" x14ac:dyDescent="0.25">
      <c r="A56" s="190"/>
      <c r="B56" s="14" t="s">
        <v>55</v>
      </c>
      <c r="C56" s="15">
        <v>0</v>
      </c>
      <c r="D56">
        <f>E56*C56</f>
        <v>0</v>
      </c>
      <c r="E56">
        <v>3.7</v>
      </c>
      <c r="G56">
        <f t="shared" ref="G56:G57" si="3">F56*D56</f>
        <v>0</v>
      </c>
      <c r="H56">
        <f t="shared" ref="H56:H57" si="4">G56/E56</f>
        <v>0</v>
      </c>
      <c r="J56" t="e">
        <f>G56/I56</f>
        <v>#DIV/0!</v>
      </c>
    </row>
    <row r="57" spans="1:10" x14ac:dyDescent="0.25">
      <c r="A57" s="190"/>
      <c r="B57" s="17" t="s">
        <v>38</v>
      </c>
      <c r="C57" s="16">
        <f>C17*'Consumo gas natural'!B7</f>
        <v>2.2707939041927276</v>
      </c>
      <c r="D57">
        <f>E57*C57</f>
        <v>1.1353969520963638</v>
      </c>
      <c r="E57">
        <v>0.5</v>
      </c>
      <c r="G57">
        <f t="shared" si="3"/>
        <v>0</v>
      </c>
      <c r="H57">
        <f t="shared" si="4"/>
        <v>0</v>
      </c>
      <c r="J57" t="e">
        <f>G57/I57</f>
        <v>#DIV/0!</v>
      </c>
    </row>
    <row r="58" spans="1:10" x14ac:dyDescent="0.25">
      <c r="A58" s="190"/>
      <c r="B58" s="17" t="s">
        <v>37</v>
      </c>
      <c r="C58" s="16">
        <f>'Consumo gas natural'!D7*'Edificio tinglado'!C17</f>
        <v>0.4117019809313594</v>
      </c>
    </row>
    <row r="59" spans="1:10" x14ac:dyDescent="0.25">
      <c r="A59" s="191"/>
      <c r="B59" s="23" t="s">
        <v>40</v>
      </c>
      <c r="C59" s="16">
        <f>C17*'Consumo gas natural'!F7</f>
        <v>0</v>
      </c>
    </row>
    <row r="60" spans="1:10" x14ac:dyDescent="0.25">
      <c r="A60" s="171" t="s">
        <v>11</v>
      </c>
      <c r="B60" s="14" t="s">
        <v>31</v>
      </c>
      <c r="C60" s="15">
        <f>C18*'Consumo eléctrico'!F8</f>
        <v>0.38225638484743923</v>
      </c>
    </row>
    <row r="61" spans="1:10" x14ac:dyDescent="0.25">
      <c r="A61" s="172"/>
      <c r="B61" s="14" t="s">
        <v>54</v>
      </c>
      <c r="C61" s="15">
        <f>C18*'Consumo eléctrico'!O8</f>
        <v>0.4635485294513344</v>
      </c>
    </row>
    <row r="62" spans="1:10" x14ac:dyDescent="0.25">
      <c r="A62" s="172"/>
      <c r="B62" s="14" t="s">
        <v>55</v>
      </c>
      <c r="C62" s="15">
        <v>0</v>
      </c>
    </row>
    <row r="63" spans="1:10" x14ac:dyDescent="0.25">
      <c r="A63" s="172"/>
      <c r="B63" s="17" t="s">
        <v>38</v>
      </c>
      <c r="C63" s="16">
        <f>'Consumo gas natural'!B8*'Edificio tinglado'!C18</f>
        <v>1.1888216151981184</v>
      </c>
    </row>
    <row r="64" spans="1:10" x14ac:dyDescent="0.25">
      <c r="A64" s="172"/>
      <c r="B64" s="17" t="s">
        <v>37</v>
      </c>
      <c r="C64" s="16">
        <f>C18*'Consumo gas natural'!D8</f>
        <v>3.115464701156314E-2</v>
      </c>
    </row>
    <row r="65" spans="1:3" x14ac:dyDescent="0.25">
      <c r="A65" s="173"/>
      <c r="B65" s="23" t="s">
        <v>40</v>
      </c>
      <c r="C65" s="16">
        <f>C18*'Consumo gas natural'!F8</f>
        <v>0</v>
      </c>
    </row>
  </sheetData>
  <mergeCells count="13">
    <mergeCell ref="A1:C1"/>
    <mergeCell ref="A2:A11"/>
    <mergeCell ref="B3:B8"/>
    <mergeCell ref="C3:C8"/>
    <mergeCell ref="B9:B11"/>
    <mergeCell ref="C9:C11"/>
    <mergeCell ref="A60:A65"/>
    <mergeCell ref="A24:A29"/>
    <mergeCell ref="A30:A35"/>
    <mergeCell ref="A36:A41"/>
    <mergeCell ref="A42:A47"/>
    <mergeCell ref="A48:A53"/>
    <mergeCell ref="A54:A5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Instructivo</vt:lpstr>
      <vt:lpstr>Instituto del tórax</vt:lpstr>
      <vt:lpstr>Edificio tuberculósis</vt:lpstr>
      <vt:lpstr>Edificio hemoterapia</vt:lpstr>
      <vt:lpstr>Centro limp.</vt:lpstr>
      <vt:lpstr>Jardín maternal</vt:lpstr>
      <vt:lpstr>Guardia</vt:lpstr>
      <vt:lpstr>Taller</vt:lpstr>
      <vt:lpstr>Edificio tinglado</vt:lpstr>
      <vt:lpstr>Edificio chalet</vt:lpstr>
      <vt:lpstr>Bufet</vt:lpstr>
      <vt:lpstr>Edificio odontología</vt:lpstr>
      <vt:lpstr>Cocina</vt:lpstr>
      <vt:lpstr>HIEAC "San Juan de Dios"</vt:lpstr>
      <vt:lpstr>Valores teóricos</vt:lpstr>
      <vt:lpstr>Valores reales</vt:lpstr>
      <vt:lpstr>Consumo eléctrico</vt:lpstr>
      <vt:lpstr>Consumo gas natural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Santiago Fondoso</cp:lastModifiedBy>
  <dcterms:created xsi:type="dcterms:W3CDTF">2020-09-10T11:39:44Z</dcterms:created>
  <dcterms:modified xsi:type="dcterms:W3CDTF">2024-12-05T14:53:40Z</dcterms:modified>
</cp:coreProperties>
</file>