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ZGA Dr. Larrain\"/>
    </mc:Choice>
  </mc:AlternateContent>
  <xr:revisionPtr revIDLastSave="0" documentId="13_ncr:1_{2964C235-030C-4CF5-BA95-074BD4A1E3FF}" xr6:coauthVersionLast="47" xr6:coauthVersionMax="47" xr10:uidLastSave="{00000000-0000-0000-0000-000000000000}"/>
  <bookViews>
    <workbookView xWindow="14400" yWindow="0" windowWidth="14400" windowHeight="15600" tabRatio="880" activeTab="2" xr2:uid="{00000000-000D-0000-FFFF-FFFF00000000}"/>
  </bookViews>
  <sheets>
    <sheet name="Instructivo" sheetId="39" r:id="rId1"/>
    <sheet name="Edificio único" sheetId="45" r:id="rId2"/>
    <sheet name="HZGA &quot;Dr. Larrain&quot;" sheetId="37" r:id="rId3"/>
    <sheet name="Valores teóricos" sheetId="25" r:id="rId4"/>
    <sheet name="Valores reales" sheetId="24" r:id="rId5"/>
    <sheet name="Consumo eléctrico" sheetId="42" r:id="rId6"/>
    <sheet name="Consumo gas natural" sheetId="41" r:id="rId7"/>
  </sheets>
  <definedNames>
    <definedName name="_xlchart.v1.0" hidden="1">'Edificio único'!$A$24:$B$65</definedName>
    <definedName name="_xlchart.v1.1" hidden="1">'Edificio único'!$C$24:$C$65</definedName>
    <definedName name="_xlchart.v1.2" hidden="1">'HZGA "Dr. Larrain"'!$A$22:$B$63</definedName>
    <definedName name="_xlchart.v1.3" hidden="1">'HZGA "Dr. Larrain"'!$C$22:$C$63</definedName>
    <definedName name="_xlchart.v1.4" hidden="1">'HZGA "Dr. Larrain"'!$D$22:$D$63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7" l="1"/>
  <c r="J57" i="45"/>
  <c r="J56" i="45"/>
  <c r="J55" i="45"/>
  <c r="J26" i="45"/>
  <c r="D57" i="45"/>
  <c r="G57" i="45" s="1"/>
  <c r="H57" i="45" s="1"/>
  <c r="D56" i="45"/>
  <c r="G56" i="45" s="1"/>
  <c r="H56" i="45" s="1"/>
  <c r="G55" i="45"/>
  <c r="H55" i="45" s="1"/>
  <c r="D55" i="45"/>
  <c r="D27" i="45"/>
  <c r="G27" i="45" s="1"/>
  <c r="H27" i="45" s="1"/>
  <c r="G26" i="45"/>
  <c r="H26" i="45" s="1"/>
  <c r="D26" i="45"/>
  <c r="D25" i="45"/>
  <c r="G25" i="45" s="1"/>
  <c r="H25" i="45" s="1"/>
  <c r="C24" i="37"/>
  <c r="C30" i="37"/>
  <c r="C36" i="37"/>
  <c r="C42" i="37"/>
  <c r="C48" i="37"/>
  <c r="C54" i="37"/>
  <c r="C60" i="37"/>
  <c r="B13" i="37"/>
  <c r="B14" i="37"/>
  <c r="B15" i="37"/>
  <c r="B16" i="37"/>
  <c r="B17" i="37"/>
  <c r="B18" i="37"/>
  <c r="B12" i="37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J27" i="45" l="1"/>
  <c r="J25" i="45"/>
  <c r="K9" i="41"/>
  <c r="Y3" i="42"/>
  <c r="Z3" i="42" s="1"/>
  <c r="Y4" i="42"/>
  <c r="Z4" i="42" s="1"/>
  <c r="Y5" i="42"/>
  <c r="Z5" i="42" s="1"/>
  <c r="Y6" i="42"/>
  <c r="Z6" i="42" s="1"/>
  <c r="Y7" i="42"/>
  <c r="Z7" i="42" s="1"/>
  <c r="Y8" i="42"/>
  <c r="Z8" i="42" s="1"/>
  <c r="Y2" i="42"/>
  <c r="Z2" i="42" s="1"/>
  <c r="Y1" i="42"/>
  <c r="V3" i="42"/>
  <c r="V4" i="42"/>
  <c r="V5" i="42"/>
  <c r="V6" i="42"/>
  <c r="V7" i="42"/>
  <c r="V8" i="42"/>
  <c r="V2" i="42"/>
  <c r="V1" i="42"/>
  <c r="Z9" i="42" l="1"/>
  <c r="A3" i="4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H2" i="42" s="1"/>
  <c r="AC5" i="42"/>
  <c r="AC8" i="42"/>
  <c r="AC4" i="42"/>
  <c r="AC7" i="42"/>
  <c r="AC3" i="42"/>
  <c r="E18" i="45" l="1"/>
  <c r="E17" i="45"/>
  <c r="E16" i="45"/>
  <c r="E15" i="45"/>
  <c r="E14" i="45"/>
  <c r="I13" i="45"/>
  <c r="E13" i="45"/>
  <c r="E12" i="45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65" i="45" s="1"/>
  <c r="C63" i="37" s="1"/>
  <c r="C59" i="45" l="1"/>
  <c r="C57" i="37" s="1"/>
  <c r="D2" i="41"/>
  <c r="C28" i="45" s="1"/>
  <c r="C26" i="37" s="1"/>
  <c r="M9" i="41"/>
  <c r="N9" i="41"/>
  <c r="C53" i="45"/>
  <c r="C51" i="37" s="1"/>
  <c r="C35" i="45"/>
  <c r="C33" i="37" s="1"/>
  <c r="C41" i="45"/>
  <c r="C39" i="37" s="1"/>
  <c r="C29" i="45"/>
  <c r="C27" i="37" s="1"/>
  <c r="C47" i="45"/>
  <c r="C45" i="37" s="1"/>
  <c r="C52" i="45"/>
  <c r="C50" i="37" s="1"/>
  <c r="C64" i="45"/>
  <c r="C62" i="37" s="1"/>
  <c r="F58" i="37" s="1"/>
  <c r="C34" i="45"/>
  <c r="C32" i="37" s="1"/>
  <c r="F28" i="37" s="1"/>
  <c r="C40" i="45"/>
  <c r="C38" i="37" s="1"/>
  <c r="F34" i="37" s="1"/>
  <c r="C58" i="45"/>
  <c r="C56" i="37" s="1"/>
  <c r="F52" i="37" s="1"/>
  <c r="C46" i="45"/>
  <c r="C44" i="37" s="1"/>
  <c r="F40" i="37" s="1"/>
  <c r="F46" i="37" l="1"/>
  <c r="F22" i="37"/>
  <c r="L13" i="45"/>
  <c r="K13" i="45"/>
  <c r="B19" i="37" l="1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B4" i="42"/>
  <c r="C4" i="42" s="1"/>
  <c r="T4" i="42"/>
  <c r="Q4" i="42"/>
  <c r="R4" i="42" s="1"/>
  <c r="F7" i="42"/>
  <c r="N7" i="42"/>
  <c r="O7" i="42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AJ2" i="42" l="1"/>
  <c r="T9" i="42"/>
  <c r="F2" i="42"/>
  <c r="U4" i="42"/>
  <c r="C43" i="45"/>
  <c r="C41" i="37" s="1"/>
  <c r="U6" i="42"/>
  <c r="C31" i="45"/>
  <c r="C29" i="37" s="1"/>
  <c r="C37" i="45"/>
  <c r="C35" i="37" s="1"/>
  <c r="U3" i="42"/>
  <c r="C55" i="45"/>
  <c r="C53" i="37" s="1"/>
  <c r="C42" i="45"/>
  <c r="C40" i="37" s="1"/>
  <c r="C30" i="45"/>
  <c r="C28" i="37" s="1"/>
  <c r="U8" i="42"/>
  <c r="C36" i="45"/>
  <c r="C34" i="37" s="1"/>
  <c r="C54" i="45"/>
  <c r="C52" i="37" s="1"/>
  <c r="C61" i="45"/>
  <c r="C59" i="37" s="1"/>
  <c r="C49" i="45"/>
  <c r="C47" i="37" s="1"/>
  <c r="O2" i="42"/>
  <c r="U5" i="42"/>
  <c r="C60" i="45"/>
  <c r="C58" i="37" s="1"/>
  <c r="C48" i="45"/>
  <c r="C46" i="37" s="1"/>
  <c r="L7" i="41" l="1"/>
  <c r="B7" i="41" s="1"/>
  <c r="L4" i="41"/>
  <c r="B4" i="41" s="1"/>
  <c r="C25" i="45"/>
  <c r="L8" i="41"/>
  <c r="B8" i="41" s="1"/>
  <c r="L6" i="41"/>
  <c r="B6" i="41" s="1"/>
  <c r="C24" i="45"/>
  <c r="L5" i="41"/>
  <c r="B5" i="41" s="1"/>
  <c r="L3" i="41"/>
  <c r="B3" i="41" s="1"/>
  <c r="H13" i="45" l="1"/>
  <c r="C23" i="37"/>
  <c r="D29" i="37"/>
  <c r="C22" i="37"/>
  <c r="D41" i="37"/>
  <c r="C33" i="45"/>
  <c r="C31" i="37" s="1"/>
  <c r="C39" i="45"/>
  <c r="C37" i="37" s="1"/>
  <c r="C45" i="45"/>
  <c r="C43" i="37" s="1"/>
  <c r="D38" i="37"/>
  <c r="D50" i="37"/>
  <c r="G13" i="45"/>
  <c r="D33" i="37"/>
  <c r="D46" i="37"/>
  <c r="D32" i="37"/>
  <c r="D30" i="37"/>
  <c r="D44" i="37"/>
  <c r="D62" i="37"/>
  <c r="D42" i="37"/>
  <c r="D34" i="37"/>
  <c r="D39" i="37"/>
  <c r="D48" i="37"/>
  <c r="D57" i="37"/>
  <c r="D56" i="37"/>
  <c r="D63" i="37"/>
  <c r="D58" i="37"/>
  <c r="D40" i="37"/>
  <c r="D28" i="37"/>
  <c r="D36" i="37"/>
  <c r="D60" i="37"/>
  <c r="D45" i="37"/>
  <c r="D51" i="37"/>
  <c r="D59" i="37"/>
  <c r="D47" i="37"/>
  <c r="D35" i="37"/>
  <c r="C51" i="45"/>
  <c r="C49" i="37" s="1"/>
  <c r="L2" i="41"/>
  <c r="B2" i="41" s="1"/>
  <c r="D52" i="37"/>
  <c r="C63" i="45"/>
  <c r="C61" i="37" s="1"/>
  <c r="C57" i="45"/>
  <c r="C55" i="37" s="1"/>
  <c r="D53" i="37"/>
  <c r="D23" i="37" l="1"/>
  <c r="E13" i="37"/>
  <c r="D61" i="37"/>
  <c r="I13" i="37"/>
  <c r="D27" i="37"/>
  <c r="D49" i="37"/>
  <c r="D43" i="37"/>
  <c r="D37" i="37"/>
  <c r="H13" i="37"/>
  <c r="D26" i="37"/>
  <c r="D31" i="37"/>
  <c r="D55" i="37"/>
  <c r="A9" i="41"/>
  <c r="D24" i="37"/>
  <c r="F13" i="37"/>
  <c r="D13" i="37"/>
  <c r="D22" i="37"/>
  <c r="D17" i="37" l="1"/>
  <c r="L9" i="41"/>
  <c r="C27" i="45" l="1"/>
  <c r="J13" i="45" l="1"/>
  <c r="C25" i="37"/>
  <c r="D25" i="37" s="1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<sst xmlns="http://schemas.openxmlformats.org/spreadsheetml/2006/main" count="261" uniqueCount="121">
  <si>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</si>
  <si>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</si>
  <si>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</si>
  <si>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</si>
  <si>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</si>
  <si>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</si>
  <si>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</si>
  <si>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</si>
  <si>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</si>
  <si>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</si>
  <si>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</si>
  <si>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</si>
  <si>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</si>
  <si>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</si>
  <si>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</si>
  <si>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</si>
  <si>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</si>
  <si>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</si>
  <si>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</si>
  <si>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</si>
  <si>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</si>
  <si>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</si>
  <si>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</si>
  <si>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</si>
  <si>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</si>
  <si>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</si>
  <si>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</si>
  <si>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</si>
  <si>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</si>
  <si>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</si>
  <si>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</si>
  <si>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</si>
  <si>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</si>
  <si>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</si>
  <si>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</si>
  <si>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</si>
  <si>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</si>
  <si>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</si>
  <si>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</si>
  <si>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</si>
  <si>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</si>
  <si>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</si>
  <si>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</si>
  <si>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</si>
  <si>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</si>
  <si>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</si>
  <si>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</si>
  <si>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</si>
  <si>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</si>
  <si>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</si>
  <si>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</si>
  <si>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</si>
  <si>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</si>
  <si>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</si>
  <si>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</si>
  <si>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</si>
  <si>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</si>
  <si>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</si>
  <si>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</si>
  <si>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</si>
  <si>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</si>
  <si>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</si>
  <si>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</si>
  <si>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</si>
  <si>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</si>
  <si>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</si>
  <si>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</si>
  <si>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</si>
  <si>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</si>
  <si>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</si>
  <si>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</si>
  <si>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</si>
  <si>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</si>
  <si>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</si>
  <si>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</si>
  <si>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</si>
  <si>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</si>
  <si>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</si>
  <si>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</si>
  <si>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</si>
  <si>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</si>
  <si>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</si>
  <si>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</si>
  <si>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</si>
  <si>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</si>
  <si>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2</t>
  </si>
  <si>
    <t>Pabellón 3</t>
  </si>
  <si>
    <t>Pabellón 4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</si>
  <si>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</si>
  <si>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</si>
  <si>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</si>
  <si>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</si>
  <si>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</si>
  <si>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</si>
  <si>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</si>
  <si>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</si>
  <si>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</si>
  <si>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</si>
  <si>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</si>
  <si>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</si>
  <si>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</si>
  <si>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</si>
  <si>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</si>
  <si>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</si>
  <si>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</si>
  <si>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</si>
  <si>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único</t>
  </si>
  <si>
    <t>HZGA Dr. Larrain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</si>
  <si>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</si>
  <si>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Individuales/Estufas/TBH</t>
  </si>
  <si>
    <t>Natural</t>
  </si>
  <si>
    <t>CG/RE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</si>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</sst>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0" fillId="2" borderId="1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único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único'!$G$12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B3-40E6-BC63-01033D20ABE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B3-40E6-BC63-01033D20ABE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B3-40E6-BC63-01033D20ABE5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B3-40E6-BC63-01033D20ABE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B3-40E6-BC63-01033D20ABE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B3-40E6-BC63-01033D20ABE5}"/>
              </c:ext>
            </c:extLst>
          </c:dPt>
          <c:val>
            <c:numRef>
              <c:f>'Edificio único'!$G$13</c:f>
              <c:numCache>
                <c:formatCode>0.00</c:formatCode>
                <c:ptCount val="1"/>
                <c:pt idx="0">
                  <c:v>25.76979602921288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B3-40E6-BC63-01033D20ABE5}"/>
            </c:ext>
          </c:extLst>
        </c:ser>
        <c:ser>
          <c:idx val="1"/>
          <c:order val="1"/>
          <c:tx>
            <c:strRef>
              <c:f>'Edificio único'!$H$12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único'!$H$13</c:f>
              <c:numCache>
                <c:formatCode>0.00</c:formatCode>
                <c:ptCount val="1"/>
                <c:pt idx="0">
                  <c:v>17.280590901139668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B3-40E6-BC63-01033D20ABE5}"/>
            </c:ext>
          </c:extLst>
        </c:ser>
        <c:ser>
          <c:idx val="2"/>
          <c:order val="2"/>
          <c:tx>
            <c:strRef>
              <c:f>'Edificio único'!$I$12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único'!$I$13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B3-40E6-BC63-01033D20ABE5}"/>
            </c:ext>
          </c:extLst>
        </c:ser>
        <c:ser>
          <c:idx val="3"/>
          <c:order val="3"/>
          <c:tx>
            <c:strRef>
              <c:f>'Edificio único'!$J$12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único'!$J$13</c:f>
              <c:numCache>
                <c:formatCode>0.00</c:formatCode>
                <c:ptCount val="1"/>
                <c:pt idx="0">
                  <c:v>34.438116131999998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B3-40E6-BC63-01033D20ABE5}"/>
            </c:ext>
          </c:extLst>
        </c:ser>
        <c:ser>
          <c:idx val="4"/>
          <c:order val="4"/>
          <c:tx>
            <c:strRef>
              <c:f>'Edificio único'!$K$12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único'!$K$13</c:f>
              <c:numCache>
                <c:formatCode>0.00</c:formatCode>
                <c:ptCount val="1"/>
                <c:pt idx="0">
                  <c:v>10.271017092000001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B3-40E6-BC63-01033D20ABE5}"/>
            </c:ext>
          </c:extLst>
        </c:ser>
        <c:ser>
          <c:idx val="5"/>
          <c:order val="5"/>
          <c:tx>
            <c:strRef>
              <c:f>'Edificio único'!$L$12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único'!$L$13</c:f>
              <c:numCache>
                <c:formatCode>0.00</c:formatCode>
                <c:ptCount val="1"/>
                <c:pt idx="0">
                  <c:v>15.708614376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B3-40E6-BC63-01033D20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HZGA Dr. Larrain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'HZGA "Dr. Larrain"'!$D$12:$I$12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'HZGA "Dr. Larrain"'!$D$13:$I$13</c:f>
              <c:numCache>
                <c:formatCode>0.00</c:formatCode>
                <c:ptCount val="6"/>
                <c:pt idx="0">
                  <c:v>25.76979602921288</c:v>
                </c:pt>
                <c:pt idx="1">
                  <c:v>17.280590901139668</c:v>
                </c:pt>
                <c:pt idx="2">
                  <c:v>0</c:v>
                </c:pt>
                <c:pt idx="3">
                  <c:v>34.438116131999998</c:v>
                </c:pt>
                <c:pt idx="4">
                  <c:v>10.271017092000001</c:v>
                </c:pt>
                <c:pt idx="5">
                  <c:v>15.708614376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HZGA Dr. Larrain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'HZGA "Dr. Larrain"'!$D$12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'HZGA "Dr. Larrain"'!$D$13</c:f>
              <c:numCache>
                <c:formatCode>0.00</c:formatCode>
                <c:ptCount val="1"/>
                <c:pt idx="0">
                  <c:v>25.76979602921288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'HZGA "Dr. Larrain"'!$E$12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'HZGA "Dr. Larrain"'!$E$13</c:f>
              <c:numCache>
                <c:formatCode>0.00</c:formatCode>
                <c:ptCount val="1"/>
                <c:pt idx="0">
                  <c:v>17.280590901139668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'HZGA "Dr. Larrain"'!$F$12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'HZGA "Dr. Larrain"'!$F$13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'HZGA "Dr. Larrain"'!$G$12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'HZGA "Dr. Larrain"'!$G$13</c:f>
              <c:numCache>
                <c:formatCode>0.00</c:formatCode>
                <c:ptCount val="1"/>
                <c:pt idx="0">
                  <c:v>34.438116131999998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'HZGA "Dr. Larrain"'!$H$12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'HZGA "Dr. Larrain"'!$H$13</c:f>
              <c:numCache>
                <c:formatCode>0.00</c:formatCode>
                <c:ptCount val="1"/>
                <c:pt idx="0">
                  <c:v>10.271017092000001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'HZGA "Dr. Larrain"'!$I$12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'HZGA "Dr. Larrain"'!$I$13</c:f>
              <c:numCache>
                <c:formatCode>0.00</c:formatCode>
                <c:ptCount val="1"/>
                <c:pt idx="0">
                  <c:v>15.708614376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Consumo energético por cada área hospitalaria discriminado por usos - Edificio único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único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  <cx:data id="1">
      <cx:strDim type="cat">
        <cx:f>_xlchart.v1.2</cx:f>
      </cx:strDim>
      <cx:numDim type="size">
        <cx:f>_xlchart.v1.4</cx:f>
      </cx:numDim>
    </cx:data>
  </cx:chartData>
  <cx:chart>
    <cx:title pos="t" align="ctr" overlay="0">
      <cx:tx>
        <cx:txData>
          <cx:v>Consumo energético por cada área hospitalaria discriminado por usos - HZGA Dr. Larrain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HZGA Dr. Larrain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2.xml"/><Relationship Id="rId1" Type="http://schemas.openxmlformats.org/officeDocument/2006/relationships/chart" Target="../charts/chart2.xml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242454</xdr:colOff>
      <xdr:row>2</xdr:row>
      <xdr:rowOff>92775</xdr:rowOff>
    </xdr:from>
    <xdr:to>
      <xdr:col>1</xdr:col>
      <xdr:colOff>1371847</xdr:colOff>
      <xdr:row>7</xdr:row>
      <xdr:rowOff>116619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91E803-11B0-4F63-B53B-0230710D3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181" t="43815" r="60709" b="26816"/>
        <a:stretch/>
      </xdr:blipFill>
      <xdr:spPr>
        <a:xfrm>
          <a:off x="1039090" y="473775"/>
          <a:ext cx="1129393" cy="976344"/>
        </a:xfrm>
        <a:prstGeom prst="rect">
          <a:avLst/>
        </a:prstGeom>
      </xdr:spPr>
    </xdr:pic>
    <xdr:clientData/>
  </xdr:twoCellAnchor>
  <xdr:twoCellAnchor editAs="oneCell">
    <xdr:from>
      <xdr:col>2</xdr:col>
      <xdr:colOff>119990</xdr:colOff>
      <xdr:row>2</xdr:row>
      <xdr:rowOff>79169</xdr:rowOff>
    </xdr:from>
    <xdr:to>
      <xdr:col>2</xdr:col>
      <xdr:colOff>1279690</xdr:colOff>
      <xdr:row>7</xdr:row>
      <xdr:rowOff>147205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FDAD61-0D8A-43FA-84DC-FF00323ED8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146" t="34131" r="57762" b="34436"/>
        <a:stretch/>
      </xdr:blipFill>
      <xdr:spPr>
        <a:xfrm>
          <a:off x="2440626" y="460169"/>
          <a:ext cx="1159700" cy="1020536"/>
        </a:xfrm>
        <a:prstGeom prst="rect">
          <a:avLst/>
        </a:prstGeom>
      </xdr:spPr>
    </xdr:pic>
    <xdr:clientData/>
  </xdr:twoCellAnchor>
  <xdr:twoCellAnchor editAs="oneCell">
    <xdr:from>
      <xdr:col>3</xdr:col>
      <xdr:colOff>133597</xdr:colOff>
      <xdr:row>3</xdr:row>
      <xdr:rowOff>160811</xdr:rowOff>
    </xdr:from>
    <xdr:to>
      <xdr:col>3</xdr:col>
      <xdr:colOff>538045</xdr:colOff>
      <xdr:row>6</xdr:row>
      <xdr:rowOff>160813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4A815-C85F-48FB-A616-B28E6662B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646" t="40322" r="67139" b="39040"/>
        <a:stretch/>
      </xdr:blipFill>
      <xdr:spPr>
        <a:xfrm>
          <a:off x="3978233" y="732311"/>
          <a:ext cx="404448" cy="571502"/>
        </a:xfrm>
        <a:prstGeom prst="rect">
          <a:avLst/>
        </a:prstGeom>
      </xdr:spPr>
    </xdr:pic>
    <xdr:clientData/>
  </xdr:twoCellAnchor>
  <xdr:twoCellAnchor editAs="oneCell">
    <xdr:from>
      <xdr:col>4</xdr:col>
      <xdr:colOff>72985</xdr:colOff>
      <xdr:row>2</xdr:row>
      <xdr:rowOff>69274</xdr:rowOff>
    </xdr:from>
    <xdr:to>
      <xdr:col>4</xdr:col>
      <xdr:colOff>1472347</xdr:colOff>
      <xdr:row>6</xdr:row>
      <xdr:rowOff>138546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33A857-9C45-4990-BABE-6513C104AA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10699" r="16317" b="5335"/>
        <a:stretch/>
      </xdr:blipFill>
      <xdr:spPr>
        <a:xfrm>
          <a:off x="5441621" y="450274"/>
          <a:ext cx="1399362" cy="831272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BC88BD14-0829-46A8-A578-4F97FE01A5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C31C8FC-951E-4CF5-8939-4C4E26A6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149679</xdr:colOff>
      <xdr:row>20</xdr:row>
      <xdr:rowOff>54429</xdr:rowOff>
    </xdr:from>
    <xdr:to>
      <xdr:col>5</xdr:col>
      <xdr:colOff>620326</xdr:colOff>
      <xdr:row>21</xdr:row>
      <xdr:rowOff>111904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D8C3B024-ED08-4ADF-A475-F8FF34593F00}"/>
            </a:ext>
          </a:extLst>
        </xdr:cNvPr>
        <xdr:cNvSpPr/>
      </xdr:nvSpPr>
      <xdr:spPr>
        <a:xfrm>
          <a:off x="7034893" y="386442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61AE3C0-E5AF-451E-9688-0BD06B2178A8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839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54428</xdr:colOff>
      <xdr:row>2</xdr:row>
      <xdr:rowOff>122464</xdr:rowOff>
    </xdr:from>
    <xdr:to>
      <xdr:col>1</xdr:col>
      <xdr:colOff>1497521</xdr:colOff>
      <xdr:row>7</xdr:row>
      <xdr:rowOff>27214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BEAE0EC-4BF9-4006-BD67-13F2FE1C9E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10699" r="16317" b="5335"/>
        <a:stretch/>
      </xdr:blipFill>
      <xdr:spPr>
        <a:xfrm>
          <a:off x="843642" y="503464"/>
          <a:ext cx="1443093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L32" sqref="L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6232-8B20-4BA1-9E5A-E8D77441646A}">
  <dimension ref="A1:L65"/>
  <sheetViews>
    <sheetView zoomScale="70" zoomScaleNormal="70" workbookViewId="0">
      <selection activeCell="G36" sqref="G36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8" t="s">
        <v>106</v>
      </c>
      <c r="B1" s="178"/>
      <c r="C1" s="178"/>
      <c r="D1" s="178"/>
      <c r="E1" s="178"/>
    </row>
    <row r="2" spans="1:12" x14ac:dyDescent="0.25">
      <c r="A2" s="179" t="s">
        <v>23</v>
      </c>
      <c r="B2" s="13" t="s">
        <v>24</v>
      </c>
      <c r="C2" s="13" t="s">
        <v>27</v>
      </c>
      <c r="D2" s="13" t="s">
        <v>28</v>
      </c>
      <c r="E2" s="30" t="s">
        <v>25</v>
      </c>
    </row>
    <row r="3" spans="1:12" x14ac:dyDescent="0.25">
      <c r="A3" s="179"/>
      <c r="B3" s="180"/>
      <c r="C3" s="181"/>
      <c r="D3" s="180"/>
      <c r="E3" s="180"/>
    </row>
    <row r="4" spans="1:12" x14ac:dyDescent="0.25">
      <c r="A4" s="179"/>
      <c r="B4" s="180"/>
      <c r="C4" s="182"/>
      <c r="D4" s="180"/>
      <c r="E4" s="180"/>
    </row>
    <row r="5" spans="1:12" x14ac:dyDescent="0.25">
      <c r="A5" s="179"/>
      <c r="B5" s="180"/>
      <c r="C5" s="182"/>
      <c r="D5" s="180"/>
      <c r="E5" s="180"/>
    </row>
    <row r="6" spans="1:12" x14ac:dyDescent="0.25">
      <c r="A6" s="179"/>
      <c r="B6" s="180"/>
      <c r="C6" s="182"/>
      <c r="D6" s="180"/>
      <c r="E6" s="180"/>
    </row>
    <row r="7" spans="1:12" x14ac:dyDescent="0.25">
      <c r="A7" s="179"/>
      <c r="B7" s="180"/>
      <c r="C7" s="182"/>
      <c r="D7" s="180"/>
      <c r="E7" s="180"/>
    </row>
    <row r="8" spans="1:12" x14ac:dyDescent="0.25">
      <c r="A8" s="179"/>
      <c r="B8" s="180"/>
      <c r="C8" s="183"/>
      <c r="D8" s="180"/>
      <c r="E8" s="180"/>
    </row>
    <row r="9" spans="1:12" ht="15" customHeight="1" x14ac:dyDescent="0.25">
      <c r="A9" s="179"/>
      <c r="B9" s="171" t="s">
        <v>26</v>
      </c>
      <c r="C9" s="171" t="s">
        <v>26</v>
      </c>
      <c r="D9" s="171" t="s">
        <v>26</v>
      </c>
      <c r="E9" s="171" t="s">
        <v>26</v>
      </c>
    </row>
    <row r="10" spans="1:12" x14ac:dyDescent="0.25">
      <c r="A10" s="179"/>
      <c r="B10" s="171"/>
      <c r="C10" s="171"/>
      <c r="D10" s="171"/>
      <c r="E10" s="171"/>
    </row>
    <row r="11" spans="1:12" x14ac:dyDescent="0.25">
      <c r="A11" s="179"/>
      <c r="B11" s="171"/>
      <c r="C11" s="171"/>
      <c r="D11" s="171"/>
      <c r="E11" s="171"/>
    </row>
    <row r="12" spans="1:12" x14ac:dyDescent="0.25">
      <c r="A12" s="60" t="s">
        <v>0</v>
      </c>
      <c r="B12" s="114">
        <v>0</v>
      </c>
      <c r="C12" s="114">
        <v>1312.42</v>
      </c>
      <c r="D12" s="114">
        <v>202.94</v>
      </c>
      <c r="E12" s="114">
        <f t="shared" ref="E12:E18" si="0">SUM(B12:D12)</f>
        <v>1515.3600000000001</v>
      </c>
      <c r="F12" s="18"/>
      <c r="G12" s="22" t="s">
        <v>29</v>
      </c>
      <c r="H12" s="14" t="s">
        <v>50</v>
      </c>
      <c r="I12" s="14" t="s">
        <v>51</v>
      </c>
      <c r="J12" s="23" t="s">
        <v>36</v>
      </c>
      <c r="K12" s="23" t="s">
        <v>35</v>
      </c>
      <c r="L12" s="23" t="s">
        <v>38</v>
      </c>
    </row>
    <row r="13" spans="1:12" x14ac:dyDescent="0.25">
      <c r="A13" s="57" t="s">
        <v>1</v>
      </c>
      <c r="B13" s="115">
        <v>0</v>
      </c>
      <c r="C13" s="115">
        <v>295.99</v>
      </c>
      <c r="D13" s="115">
        <v>0</v>
      </c>
      <c r="E13" s="115">
        <f t="shared" si="0"/>
        <v>295.99</v>
      </c>
      <c r="G13" s="25">
        <f>C24+C30+C36+C42+C48+C54+C60</f>
        <v>25.76979602921288</v>
      </c>
      <c r="H13" s="25">
        <f>C25+C31+C37+C43+C49+C55+C61</f>
        <v>17.280590901139668</v>
      </c>
      <c r="I13" s="25">
        <f>C26+C32+C38+C44+C50+C56+C62</f>
        <v>0</v>
      </c>
      <c r="J13" s="25">
        <f>C27+C33+C39+C45+C51+C57+C63</f>
        <v>34.438116131999998</v>
      </c>
      <c r="K13" s="25">
        <f>C28+C34+C40+C46+C52+C58+C64</f>
        <v>10.271017092000001</v>
      </c>
      <c r="L13" s="25">
        <f>C29+C35+C41+C47+C53+C59+C65</f>
        <v>15.708614376</v>
      </c>
    </row>
    <row r="14" spans="1:12" x14ac:dyDescent="0.25">
      <c r="A14" s="58" t="s">
        <v>2</v>
      </c>
      <c r="B14" s="116">
        <v>302.26</v>
      </c>
      <c r="C14" s="116">
        <v>210.49</v>
      </c>
      <c r="D14" s="116">
        <v>0</v>
      </c>
      <c r="E14" s="116">
        <f t="shared" si="0"/>
        <v>512.75</v>
      </c>
    </row>
    <row r="15" spans="1:12" x14ac:dyDescent="0.25">
      <c r="A15" s="59" t="s">
        <v>3</v>
      </c>
      <c r="B15" s="117">
        <v>173.98</v>
      </c>
      <c r="C15" s="117">
        <v>93.72</v>
      </c>
      <c r="D15" s="117">
        <v>0</v>
      </c>
      <c r="E15" s="117">
        <f t="shared" si="0"/>
        <v>267.7</v>
      </c>
    </row>
    <row r="16" spans="1:12" x14ac:dyDescent="0.25">
      <c r="A16" s="63" t="s">
        <v>4</v>
      </c>
      <c r="B16" s="118">
        <v>758.86</v>
      </c>
      <c r="C16" s="118">
        <v>370.7</v>
      </c>
      <c r="D16" s="118">
        <v>27.44</v>
      </c>
      <c r="E16" s="118">
        <f t="shared" si="0"/>
        <v>1157</v>
      </c>
    </row>
    <row r="17" spans="1:11" x14ac:dyDescent="0.25">
      <c r="A17" s="61" t="s">
        <v>5</v>
      </c>
      <c r="B17" s="119">
        <v>843.08</v>
      </c>
      <c r="C17" s="119">
        <v>6.83</v>
      </c>
      <c r="D17" s="119">
        <v>84.62</v>
      </c>
      <c r="E17" s="119">
        <f t="shared" si="0"/>
        <v>934.53000000000009</v>
      </c>
    </row>
    <row r="18" spans="1:11" x14ac:dyDescent="0.25">
      <c r="A18" s="120" t="s">
        <v>11</v>
      </c>
      <c r="B18" s="123">
        <v>121.12</v>
      </c>
      <c r="C18" s="123">
        <v>78.47</v>
      </c>
      <c r="D18" s="123">
        <v>12.76</v>
      </c>
      <c r="E18" s="123">
        <f t="shared" si="0"/>
        <v>212.35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43</v>
      </c>
      <c r="C20" s="30" t="s">
        <v>44</v>
      </c>
      <c r="D20" s="19" t="s">
        <v>45</v>
      </c>
    </row>
    <row r="21" spans="1:11" x14ac:dyDescent="0.25">
      <c r="A21" s="31"/>
      <c r="B21" s="9" t="s">
        <v>108</v>
      </c>
      <c r="C21" s="9" t="s">
        <v>109</v>
      </c>
      <c r="D21" s="9" t="s">
        <v>110</v>
      </c>
    </row>
    <row r="22" spans="1:11" x14ac:dyDescent="0.25">
      <c r="A22" s="31"/>
      <c r="B22" s="31"/>
      <c r="C22" s="31"/>
      <c r="D22" s="31"/>
      <c r="H22" t="s">
        <v>119</v>
      </c>
      <c r="J22" t="s">
        <v>117</v>
      </c>
    </row>
    <row r="23" spans="1:11" x14ac:dyDescent="0.25">
      <c r="A23" s="9" t="s">
        <v>23</v>
      </c>
      <c r="B23" s="9" t="s">
        <v>22</v>
      </c>
      <c r="C23" s="20" t="s">
        <v>120</v>
      </c>
      <c r="D23" t="s">
        <v>112</v>
      </c>
      <c r="E23" t="s">
        <v>113</v>
      </c>
      <c r="F23" t="s">
        <v>114</v>
      </c>
      <c r="G23" t="s">
        <v>115</v>
      </c>
      <c r="H23" s="170" t="s">
        <v>116</v>
      </c>
      <c r="I23" t="s">
        <v>118</v>
      </c>
      <c r="J23" s="170" t="s">
        <v>116</v>
      </c>
      <c r="K23" s="170"/>
    </row>
    <row r="24" spans="1:11" x14ac:dyDescent="0.25">
      <c r="A24" s="172" t="s">
        <v>0</v>
      </c>
      <c r="B24" s="14" t="s">
        <v>29</v>
      </c>
      <c r="C24" s="15">
        <f>E12*'Consumo eléctrico'!F2</f>
        <v>6.1795072830201088</v>
      </c>
    </row>
    <row r="25" spans="1:11" x14ac:dyDescent="0.25">
      <c r="A25" s="173"/>
      <c r="B25" s="14" t="s">
        <v>50</v>
      </c>
      <c r="C25" s="15">
        <f>'Consumo eléctrico'!O2*E12</f>
        <v>5.9227976390258874</v>
      </c>
      <c r="D25">
        <f>E25*C25</f>
        <v>31.686967368788494</v>
      </c>
      <c r="E25">
        <v>5.35</v>
      </c>
      <c r="F25">
        <v>1</v>
      </c>
      <c r="G25">
        <f>F25*D25</f>
        <v>31.686967368788494</v>
      </c>
      <c r="H25">
        <f>G25/E25</f>
        <v>5.9227976390258874</v>
      </c>
      <c r="J25" t="e">
        <f>G25/I25</f>
        <v>#DIV/0!</v>
      </c>
    </row>
    <row r="26" spans="1:11" x14ac:dyDescent="0.25">
      <c r="A26" s="173"/>
      <c r="B26" s="14" t="s">
        <v>51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3"/>
      <c r="B27" s="17" t="s">
        <v>36</v>
      </c>
      <c r="C27" s="16">
        <f>E12*'Consumo gas natural'!B2</f>
        <v>12.640179984717861</v>
      </c>
      <c r="D27">
        <f>E27*C27</f>
        <v>6.3200899923589304</v>
      </c>
      <c r="E27">
        <v>0.5</v>
      </c>
      <c r="F27">
        <v>0.33800000000000002</v>
      </c>
      <c r="G27">
        <f t="shared" si="1"/>
        <v>2.1361904174173185</v>
      </c>
      <c r="H27">
        <f t="shared" si="2"/>
        <v>4.272380834834637</v>
      </c>
      <c r="J27" t="e">
        <f>G27/I27</f>
        <v>#DIV/0!</v>
      </c>
    </row>
    <row r="28" spans="1:11" x14ac:dyDescent="0.25">
      <c r="A28" s="173"/>
      <c r="B28" s="17" t="s">
        <v>35</v>
      </c>
      <c r="C28" s="16">
        <f>E12*'Consumo gas natural'!D2</f>
        <v>4.2111170077200004</v>
      </c>
    </row>
    <row r="29" spans="1:11" x14ac:dyDescent="0.25">
      <c r="A29" s="174"/>
      <c r="B29" s="23" t="s">
        <v>38</v>
      </c>
      <c r="C29" s="16">
        <f>'Consumo gas natural'!F2*E12</f>
        <v>0</v>
      </c>
    </row>
    <row r="30" spans="1:11" x14ac:dyDescent="0.25">
      <c r="A30" s="175" t="s">
        <v>1</v>
      </c>
      <c r="B30" s="14" t="s">
        <v>29</v>
      </c>
      <c r="C30" s="15">
        <f>E13*'Consumo eléctrico'!F3</f>
        <v>1.856180481307254</v>
      </c>
    </row>
    <row r="31" spans="1:11" x14ac:dyDescent="0.25">
      <c r="A31" s="176"/>
      <c r="B31" s="14" t="s">
        <v>50</v>
      </c>
      <c r="C31" s="15">
        <f>E13*'Consumo eléctrico'!O3</f>
        <v>1.3119865602903789</v>
      </c>
    </row>
    <row r="32" spans="1:11" x14ac:dyDescent="0.25">
      <c r="A32" s="176"/>
      <c r="B32" s="14" t="s">
        <v>51</v>
      </c>
      <c r="C32" s="15">
        <v>0</v>
      </c>
    </row>
    <row r="33" spans="1:3" x14ac:dyDescent="0.25">
      <c r="A33" s="176"/>
      <c r="B33" s="17" t="s">
        <v>36</v>
      </c>
      <c r="C33" s="16">
        <f>'Edificio único'!E13*'Consumo gas natural'!B3</f>
        <v>3.9491545644908714</v>
      </c>
    </row>
    <row r="34" spans="1:3" x14ac:dyDescent="0.25">
      <c r="A34" s="176"/>
      <c r="B34" s="17" t="s">
        <v>35</v>
      </c>
      <c r="C34" s="16">
        <f>E13*'Consumo gas natural'!D3</f>
        <v>2.1569135893200002</v>
      </c>
    </row>
    <row r="35" spans="1:3" x14ac:dyDescent="0.25">
      <c r="A35" s="177"/>
      <c r="B35" s="23" t="s">
        <v>38</v>
      </c>
      <c r="C35" s="16">
        <f>E13*'Consumo gas natural'!F3</f>
        <v>0</v>
      </c>
    </row>
    <row r="36" spans="1:3" x14ac:dyDescent="0.25">
      <c r="A36" s="184" t="s">
        <v>2</v>
      </c>
      <c r="B36" s="14" t="s">
        <v>29</v>
      </c>
      <c r="C36" s="15">
        <f>E14*'Consumo eléctrico'!F4</f>
        <v>7.0942858509947291</v>
      </c>
    </row>
    <row r="37" spans="1:3" x14ac:dyDescent="0.25">
      <c r="A37" s="185"/>
      <c r="B37" s="14" t="s">
        <v>50</v>
      </c>
      <c r="C37" s="15">
        <f>E14*'Consumo eléctrico'!O4</f>
        <v>2.3077148119669761</v>
      </c>
    </row>
    <row r="38" spans="1:3" x14ac:dyDescent="0.25">
      <c r="A38" s="185"/>
      <c r="B38" s="14" t="s">
        <v>51</v>
      </c>
      <c r="C38" s="15">
        <v>0</v>
      </c>
    </row>
    <row r="39" spans="1:3" x14ac:dyDescent="0.25">
      <c r="A39" s="185"/>
      <c r="B39" s="17" t="s">
        <v>36</v>
      </c>
      <c r="C39" s="16">
        <f>E14*'Consumo gas natural'!B4</f>
        <v>2.4370735019801399</v>
      </c>
    </row>
    <row r="40" spans="1:3" x14ac:dyDescent="0.25">
      <c r="A40" s="185"/>
      <c r="B40" s="17" t="s">
        <v>35</v>
      </c>
      <c r="C40" s="16">
        <f>E14*'Consumo gas natural'!D4</f>
        <v>0.10271017092000001</v>
      </c>
    </row>
    <row r="41" spans="1:3" x14ac:dyDescent="0.25">
      <c r="A41" s="186"/>
      <c r="B41" s="23" t="s">
        <v>38</v>
      </c>
      <c r="C41" s="16">
        <f>E14*'Consumo gas natural'!F4</f>
        <v>0</v>
      </c>
    </row>
    <row r="42" spans="1:3" x14ac:dyDescent="0.25">
      <c r="A42" s="187" t="s">
        <v>30</v>
      </c>
      <c r="B42" s="14" t="s">
        <v>29</v>
      </c>
      <c r="C42" s="15">
        <f>E15*'Consumo eléctrico'!F5</f>
        <v>0.61161347781408837</v>
      </c>
    </row>
    <row r="43" spans="1:3" x14ac:dyDescent="0.25">
      <c r="A43" s="188"/>
      <c r="B43" s="14" t="s">
        <v>50</v>
      </c>
      <c r="C43" s="15">
        <f>E15*'Consumo eléctrico'!O5</f>
        <v>0.4934439218587644</v>
      </c>
    </row>
    <row r="44" spans="1:3" x14ac:dyDescent="0.25">
      <c r="A44" s="188"/>
      <c r="B44" s="14" t="s">
        <v>51</v>
      </c>
      <c r="C44" s="15">
        <v>0</v>
      </c>
    </row>
    <row r="45" spans="1:3" x14ac:dyDescent="0.25">
      <c r="A45" s="188"/>
      <c r="B45" s="17" t="s">
        <v>36</v>
      </c>
      <c r="C45" s="16">
        <f>E15*'Consumo gas natural'!B5</f>
        <v>0.97481101120235469</v>
      </c>
    </row>
    <row r="46" spans="1:3" x14ac:dyDescent="0.25">
      <c r="A46" s="188"/>
      <c r="B46" s="17" t="s">
        <v>35</v>
      </c>
      <c r="C46" s="16">
        <f>E15*'Consumo gas natural'!D5</f>
        <v>5.1355085460000005E-2</v>
      </c>
    </row>
    <row r="47" spans="1:3" x14ac:dyDescent="0.25">
      <c r="A47" s="189"/>
      <c r="B47" s="23" t="s">
        <v>38</v>
      </c>
      <c r="C47" s="16">
        <f>E15*'Consumo gas natural'!F5</f>
        <v>0</v>
      </c>
    </row>
    <row r="48" spans="1:3" x14ac:dyDescent="0.25">
      <c r="A48" s="190" t="s">
        <v>4</v>
      </c>
      <c r="B48" s="14" t="s">
        <v>29</v>
      </c>
      <c r="C48" s="15">
        <f>E16*'Consumo eléctrico'!F6</f>
        <v>5.564690858643198</v>
      </c>
    </row>
    <row r="49" spans="1:10" x14ac:dyDescent="0.25">
      <c r="A49" s="191"/>
      <c r="B49" s="14" t="s">
        <v>50</v>
      </c>
      <c r="C49" s="15">
        <f>'Consumo eléctrico'!O6*E16</f>
        <v>1.7400531475622993</v>
      </c>
    </row>
    <row r="50" spans="1:10" x14ac:dyDescent="0.25">
      <c r="A50" s="191"/>
      <c r="B50" s="14" t="s">
        <v>51</v>
      </c>
      <c r="C50" s="15">
        <v>0</v>
      </c>
    </row>
    <row r="51" spans="1:10" x14ac:dyDescent="0.25">
      <c r="A51" s="191"/>
      <c r="B51" s="17" t="s">
        <v>36</v>
      </c>
      <c r="C51" s="16">
        <f>E16*'Consumo gas natural'!B6</f>
        <v>3.3567568960186609</v>
      </c>
    </row>
    <row r="52" spans="1:10" x14ac:dyDescent="0.25">
      <c r="A52" s="191"/>
      <c r="B52" s="17" t="s">
        <v>35</v>
      </c>
      <c r="C52" s="16">
        <f>E16*'Consumo gas natural'!D6</f>
        <v>1.5406525638000002</v>
      </c>
    </row>
    <row r="53" spans="1:10" x14ac:dyDescent="0.25">
      <c r="A53" s="192"/>
      <c r="B53" s="23" t="s">
        <v>38</v>
      </c>
      <c r="C53" s="16">
        <f>E16*'Consumo gas natural'!F6</f>
        <v>15.708614376</v>
      </c>
    </row>
    <row r="54" spans="1:10" x14ac:dyDescent="0.25">
      <c r="A54" s="193" t="s">
        <v>5</v>
      </c>
      <c r="B54" s="14" t="s">
        <v>29</v>
      </c>
      <c r="C54" s="15">
        <f>E17*'Consumo eléctrico'!F7</f>
        <v>3.828456831139357</v>
      </c>
    </row>
    <row r="55" spans="1:10" x14ac:dyDescent="0.25">
      <c r="A55" s="194"/>
      <c r="B55" s="14" t="s">
        <v>50</v>
      </c>
      <c r="C55" s="15">
        <f>'Consumo eléctrico'!O7*'Edificio único'!E17</f>
        <v>4.7344789544867192</v>
      </c>
      <c r="D55">
        <f>E55*C55</f>
        <v>25.329462406503946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51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36</v>
      </c>
      <c r="C57" s="16">
        <f>E17*'Consumo gas natural'!B7</f>
        <v>6.5042053667607869</v>
      </c>
      <c r="D57">
        <f>E57*C57</f>
        <v>3.2521026833803934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35</v>
      </c>
      <c r="C58" s="16">
        <f>'Consumo gas natural'!D7*'Edificio único'!E17</f>
        <v>2.0542034184000002</v>
      </c>
    </row>
    <row r="59" spans="1:10" x14ac:dyDescent="0.25">
      <c r="A59" s="195"/>
      <c r="B59" s="23" t="s">
        <v>38</v>
      </c>
      <c r="C59" s="16">
        <f>E17*'Consumo gas natural'!F7</f>
        <v>0</v>
      </c>
    </row>
    <row r="60" spans="1:10" x14ac:dyDescent="0.25">
      <c r="A60" s="196" t="s">
        <v>11</v>
      </c>
      <c r="B60" s="14" t="s">
        <v>29</v>
      </c>
      <c r="C60" s="15">
        <f>E18*'Consumo eléctrico'!F8</f>
        <v>0.63506124629414562</v>
      </c>
    </row>
    <row r="61" spans="1:10" x14ac:dyDescent="0.25">
      <c r="A61" s="197"/>
      <c r="B61" s="14" t="s">
        <v>50</v>
      </c>
      <c r="C61" s="15">
        <f>E18*'Consumo eléctrico'!O8</f>
        <v>0.77011586594864168</v>
      </c>
    </row>
    <row r="62" spans="1:10" x14ac:dyDescent="0.25">
      <c r="A62" s="197"/>
      <c r="B62" s="14" t="s">
        <v>51</v>
      </c>
      <c r="C62" s="15">
        <v>0</v>
      </c>
    </row>
    <row r="63" spans="1:10" x14ac:dyDescent="0.25">
      <c r="A63" s="197"/>
      <c r="B63" s="17" t="s">
        <v>36</v>
      </c>
      <c r="C63" s="16">
        <f>'Consumo gas natural'!B8*'Edificio único'!E18</f>
        <v>4.5759348068293209</v>
      </c>
    </row>
    <row r="64" spans="1:10" x14ac:dyDescent="0.25">
      <c r="A64" s="197"/>
      <c r="B64" s="17" t="s">
        <v>35</v>
      </c>
      <c r="C64" s="16">
        <f>E18*'Consumo gas natural'!D8</f>
        <v>0.15406525638000002</v>
      </c>
    </row>
    <row r="65" spans="1:3" x14ac:dyDescent="0.25">
      <c r="A65" s="198"/>
      <c r="B65" s="23" t="s">
        <v>38</v>
      </c>
      <c r="C65" s="16">
        <f>E18*'Consumo gas natural'!F8</f>
        <v>0</v>
      </c>
    </row>
  </sheetData>
  <mergeCells count="17">
    <mergeCell ref="A36:A41"/>
    <mergeCell ref="A42:A47"/>
    <mergeCell ref="A48:A53"/>
    <mergeCell ref="A54:A59"/>
    <mergeCell ref="A60:A65"/>
    <mergeCell ref="D9:D11"/>
    <mergeCell ref="E9:E11"/>
    <mergeCell ref="A24:A29"/>
    <mergeCell ref="A30:A35"/>
    <mergeCell ref="A1:E1"/>
    <mergeCell ref="A2:A11"/>
    <mergeCell ref="B3:B8"/>
    <mergeCell ref="C3:C8"/>
    <mergeCell ref="D3:D8"/>
    <mergeCell ref="E3:E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topLeftCell="A28" zoomScale="85" zoomScaleNormal="85" workbookViewId="0">
      <selection activeCell="J62" sqref="J62"/>
    </sheetView>
  </sheetViews>
  <sheetFormatPr baseColWidth="10" defaultRowHeight="15" x14ac:dyDescent="0.25"/>
  <cols>
    <col min="1" max="1" width="11.85546875" customWidth="1"/>
    <col min="2" max="2" width="22.85546875" customWidth="1"/>
    <col min="4" max="4" width="13.140625" customWidth="1"/>
  </cols>
  <sheetData>
    <row r="1" spans="1:9" x14ac:dyDescent="0.25">
      <c r="A1" s="201" t="s">
        <v>107</v>
      </c>
      <c r="B1" s="202"/>
      <c r="C1" s="126"/>
    </row>
    <row r="2" spans="1:9" x14ac:dyDescent="0.25">
      <c r="A2" s="179" t="s">
        <v>23</v>
      </c>
      <c r="B2" s="9" t="s">
        <v>25</v>
      </c>
    </row>
    <row r="3" spans="1:9" x14ac:dyDescent="0.25">
      <c r="A3" s="179"/>
      <c r="B3" s="181"/>
    </row>
    <row r="4" spans="1:9" x14ac:dyDescent="0.25">
      <c r="A4" s="179"/>
      <c r="B4" s="182"/>
    </row>
    <row r="5" spans="1:9" x14ac:dyDescent="0.25">
      <c r="A5" s="179"/>
      <c r="B5" s="182"/>
    </row>
    <row r="6" spans="1:9" x14ac:dyDescent="0.25">
      <c r="A6" s="179"/>
      <c r="B6" s="182"/>
    </row>
    <row r="7" spans="1:9" x14ac:dyDescent="0.25">
      <c r="A7" s="179"/>
      <c r="B7" s="182"/>
    </row>
    <row r="8" spans="1:9" x14ac:dyDescent="0.25">
      <c r="A8" s="179"/>
      <c r="B8" s="183"/>
    </row>
    <row r="9" spans="1:9" ht="15" customHeight="1" x14ac:dyDescent="0.25">
      <c r="A9" s="179"/>
      <c r="B9" s="203" t="s">
        <v>26</v>
      </c>
    </row>
    <row r="10" spans="1:9" x14ac:dyDescent="0.25">
      <c r="A10" s="179"/>
      <c r="B10" s="203"/>
    </row>
    <row r="11" spans="1:9" x14ac:dyDescent="0.25">
      <c r="A11" s="179"/>
      <c r="B11" s="203"/>
    </row>
    <row r="12" spans="1:9" x14ac:dyDescent="0.25">
      <c r="A12" s="60" t="s">
        <v>0</v>
      </c>
      <c r="B12" s="114">
        <f>'Edificio único'!E12</f>
        <v>1515.3600000000001</v>
      </c>
      <c r="C12" s="18"/>
      <c r="D12" s="22" t="s">
        <v>29</v>
      </c>
      <c r="E12" s="14" t="s">
        <v>50</v>
      </c>
      <c r="F12" s="14" t="s">
        <v>51</v>
      </c>
      <c r="G12" s="23" t="s">
        <v>36</v>
      </c>
      <c r="H12" s="23" t="s">
        <v>35</v>
      </c>
      <c r="I12" s="23" t="s">
        <v>39</v>
      </c>
    </row>
    <row r="13" spans="1:9" x14ac:dyDescent="0.25">
      <c r="A13" s="57" t="s">
        <v>1</v>
      </c>
      <c r="B13" s="115">
        <f>'Edificio único'!E13</f>
        <v>295.99</v>
      </c>
      <c r="D13" s="24">
        <f>C22+C28+C34+C40+C46+C52+C58</f>
        <v>25.76979602921288</v>
      </c>
      <c r="E13" s="24">
        <f>C23+C29+C35+C41+C47+C53+C59</f>
        <v>17.280590901139668</v>
      </c>
      <c r="F13" s="24">
        <f>C24+C30+C36+C42+C48+C54+C60</f>
        <v>0</v>
      </c>
      <c r="G13" s="24">
        <f>C25+C31+C37+C43+C49+C55+C61</f>
        <v>34.438116131999998</v>
      </c>
      <c r="H13" s="24">
        <f>C26+C32+C38+C44+C50+C56+C62</f>
        <v>10.271017092000001</v>
      </c>
      <c r="I13" s="24">
        <f>C27+C33+C39+C45+C51+C57+C63</f>
        <v>15.708614376</v>
      </c>
    </row>
    <row r="14" spans="1:9" x14ac:dyDescent="0.25">
      <c r="A14" s="58" t="s">
        <v>2</v>
      </c>
      <c r="B14" s="116">
        <f>'Edificio único'!E14</f>
        <v>512.75</v>
      </c>
    </row>
    <row r="15" spans="1:9" x14ac:dyDescent="0.25">
      <c r="A15" s="59" t="s">
        <v>3</v>
      </c>
      <c r="B15" s="117">
        <f>'Edificio único'!E15</f>
        <v>267.7</v>
      </c>
      <c r="D15" s="199" t="s">
        <v>67</v>
      </c>
      <c r="E15" s="200"/>
    </row>
    <row r="16" spans="1:9" x14ac:dyDescent="0.25">
      <c r="A16" s="63" t="s">
        <v>4</v>
      </c>
      <c r="B16" s="118">
        <f>'Edificio único'!E16</f>
        <v>1157</v>
      </c>
      <c r="D16" s="22" t="s">
        <v>37</v>
      </c>
      <c r="E16" s="23" t="s">
        <v>33</v>
      </c>
    </row>
    <row r="17" spans="1:17" x14ac:dyDescent="0.25">
      <c r="A17" s="61" t="s">
        <v>5</v>
      </c>
      <c r="B17" s="119">
        <f>'Edificio único'!E17</f>
        <v>934.53000000000009</v>
      </c>
      <c r="D17" s="24">
        <f>SUM(D13:F13)</f>
        <v>43.050386930352545</v>
      </c>
      <c r="E17" s="24">
        <f>SUM(G13:I13)</f>
        <v>60.417747599999998</v>
      </c>
    </row>
    <row r="18" spans="1:17" x14ac:dyDescent="0.25">
      <c r="A18" s="62" t="s">
        <v>11</v>
      </c>
      <c r="B18" s="125">
        <f>'Edificio único'!E18</f>
        <v>212.35</v>
      </c>
    </row>
    <row r="19" spans="1:17" x14ac:dyDescent="0.25">
      <c r="A19" s="13" t="s">
        <v>10</v>
      </c>
      <c r="B19" s="127">
        <f>SUM(B12:B18)</f>
        <v>4895.68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120</v>
      </c>
      <c r="D21" s="9" t="s">
        <v>41</v>
      </c>
      <c r="E21" s="9" t="s">
        <v>42</v>
      </c>
    </row>
    <row r="22" spans="1:17" x14ac:dyDescent="0.25">
      <c r="A22" s="172" t="s">
        <v>0</v>
      </c>
      <c r="B22" s="14" t="s">
        <v>29</v>
      </c>
      <c r="C22" s="15">
        <f>'Edificio único'!C24</f>
        <v>6.1795072830201088</v>
      </c>
      <c r="D22" s="168">
        <f>C22/E$22</f>
        <v>7.922445234641165E-2</v>
      </c>
      <c r="E22" s="9">
        <v>78</v>
      </c>
      <c r="F22" s="18">
        <f>SUM(C22:C27)</f>
        <v>28.953601914483855</v>
      </c>
    </row>
    <row r="23" spans="1:17" x14ac:dyDescent="0.25">
      <c r="A23" s="173"/>
      <c r="B23" s="14" t="s">
        <v>50</v>
      </c>
      <c r="C23" s="15">
        <f>'Edificio único'!C25</f>
        <v>5.9227976390258874</v>
      </c>
      <c r="D23" s="168">
        <f t="shared" ref="D23:D63" si="0">C23/E$22</f>
        <v>7.5933303064434451E-2</v>
      </c>
    </row>
    <row r="24" spans="1:17" x14ac:dyDescent="0.25">
      <c r="A24" s="173"/>
      <c r="B24" s="14" t="s">
        <v>51</v>
      </c>
      <c r="C24" s="15">
        <f>'Edificio único'!C26</f>
        <v>0</v>
      </c>
      <c r="D24" s="168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73"/>
      <c r="B25" s="17" t="s">
        <v>36</v>
      </c>
      <c r="C25" s="16">
        <f>'Edificio único'!C27</f>
        <v>12.640179984717861</v>
      </c>
      <c r="D25" s="169">
        <f t="shared" si="0"/>
        <v>0.16205358954766488</v>
      </c>
    </row>
    <row r="26" spans="1:17" x14ac:dyDescent="0.25">
      <c r="A26" s="173"/>
      <c r="B26" s="17" t="s">
        <v>35</v>
      </c>
      <c r="C26" s="16">
        <f>'Edificio único'!C28</f>
        <v>4.2111170077200004</v>
      </c>
      <c r="D26" s="169">
        <f t="shared" si="0"/>
        <v>5.3988679586153852E-2</v>
      </c>
    </row>
    <row r="27" spans="1:17" x14ac:dyDescent="0.25">
      <c r="A27" s="174"/>
      <c r="B27" s="23" t="s">
        <v>38</v>
      </c>
      <c r="C27" s="16">
        <f>'Edificio único'!C29</f>
        <v>0</v>
      </c>
      <c r="D27" s="169">
        <f t="shared" si="0"/>
        <v>0</v>
      </c>
    </row>
    <row r="28" spans="1:17" x14ac:dyDescent="0.25">
      <c r="A28" s="175" t="s">
        <v>1</v>
      </c>
      <c r="B28" s="14" t="s">
        <v>29</v>
      </c>
      <c r="C28" s="15">
        <f>'Edificio único'!C30</f>
        <v>1.856180481307254</v>
      </c>
      <c r="D28" s="168">
        <f t="shared" si="0"/>
        <v>2.3797185657785307E-2</v>
      </c>
      <c r="F28" s="18">
        <f>SUM(C28:C33)</f>
        <v>9.2742351954085045</v>
      </c>
    </row>
    <row r="29" spans="1:17" x14ac:dyDescent="0.25">
      <c r="A29" s="176"/>
      <c r="B29" s="14" t="s">
        <v>50</v>
      </c>
      <c r="C29" s="15">
        <f>'Edificio único'!C31</f>
        <v>1.3119865602903789</v>
      </c>
      <c r="D29" s="168">
        <f t="shared" si="0"/>
        <v>1.6820340516543318E-2</v>
      </c>
    </row>
    <row r="30" spans="1:17" x14ac:dyDescent="0.25">
      <c r="A30" s="176"/>
      <c r="B30" s="14" t="s">
        <v>51</v>
      </c>
      <c r="C30" s="15">
        <f>'Edificio único'!C32</f>
        <v>0</v>
      </c>
      <c r="D30" s="168">
        <f t="shared" si="0"/>
        <v>0</v>
      </c>
    </row>
    <row r="31" spans="1:17" x14ac:dyDescent="0.25">
      <c r="A31" s="176"/>
      <c r="B31" s="17" t="s">
        <v>36</v>
      </c>
      <c r="C31" s="16">
        <f>'Edificio único'!C33</f>
        <v>3.9491545644908714</v>
      </c>
      <c r="D31" s="169">
        <f t="shared" si="0"/>
        <v>5.0630186724241945E-2</v>
      </c>
    </row>
    <row r="32" spans="1:17" x14ac:dyDescent="0.25">
      <c r="A32" s="176"/>
      <c r="B32" s="17" t="s">
        <v>35</v>
      </c>
      <c r="C32" s="16">
        <f>'Edificio único'!C34</f>
        <v>2.1569135893200002</v>
      </c>
      <c r="D32" s="169">
        <f t="shared" si="0"/>
        <v>2.7652738324615386E-2</v>
      </c>
    </row>
    <row r="33" spans="1:6" x14ac:dyDescent="0.25">
      <c r="A33" s="177"/>
      <c r="B33" s="23" t="s">
        <v>38</v>
      </c>
      <c r="C33" s="16">
        <f>'Edificio único'!C35</f>
        <v>0</v>
      </c>
      <c r="D33" s="169">
        <f t="shared" si="0"/>
        <v>0</v>
      </c>
    </row>
    <row r="34" spans="1:6" x14ac:dyDescent="0.25">
      <c r="A34" s="184" t="s">
        <v>2</v>
      </c>
      <c r="B34" s="14" t="s">
        <v>29</v>
      </c>
      <c r="C34" s="15">
        <f>'Edificio único'!C36</f>
        <v>7.0942858509947291</v>
      </c>
      <c r="D34" s="168">
        <f t="shared" si="0"/>
        <v>9.0952382705060633E-2</v>
      </c>
      <c r="F34" s="18">
        <f>SUM(C34:C39)</f>
        <v>11.941784335861845</v>
      </c>
    </row>
    <row r="35" spans="1:6" x14ac:dyDescent="0.25">
      <c r="A35" s="185"/>
      <c r="B35" s="14" t="s">
        <v>50</v>
      </c>
      <c r="C35" s="15">
        <f>'Edificio único'!C37</f>
        <v>2.3077148119669761</v>
      </c>
      <c r="D35" s="168">
        <f t="shared" si="0"/>
        <v>2.958608733290995E-2</v>
      </c>
      <c r="F35" s="18"/>
    </row>
    <row r="36" spans="1:6" x14ac:dyDescent="0.25">
      <c r="A36" s="185"/>
      <c r="B36" s="14" t="s">
        <v>51</v>
      </c>
      <c r="C36" s="15">
        <f>'Edificio único'!C38</f>
        <v>0</v>
      </c>
      <c r="D36" s="168">
        <f t="shared" si="0"/>
        <v>0</v>
      </c>
    </row>
    <row r="37" spans="1:6" x14ac:dyDescent="0.25">
      <c r="A37" s="185"/>
      <c r="B37" s="17" t="s">
        <v>36</v>
      </c>
      <c r="C37" s="16">
        <f>'Edificio único'!C39</f>
        <v>2.4370735019801399</v>
      </c>
      <c r="D37" s="169">
        <f t="shared" si="0"/>
        <v>3.1244532076668462E-2</v>
      </c>
    </row>
    <row r="38" spans="1:6" x14ac:dyDescent="0.25">
      <c r="A38" s="185"/>
      <c r="B38" s="17" t="s">
        <v>35</v>
      </c>
      <c r="C38" s="16">
        <f>'Edificio único'!C40</f>
        <v>0.10271017092000001</v>
      </c>
      <c r="D38" s="169">
        <f t="shared" si="0"/>
        <v>1.3167970630769232E-3</v>
      </c>
    </row>
    <row r="39" spans="1:6" x14ac:dyDescent="0.25">
      <c r="A39" s="186"/>
      <c r="B39" s="23" t="s">
        <v>38</v>
      </c>
      <c r="C39" s="16">
        <f>'Edificio único'!C41</f>
        <v>0</v>
      </c>
      <c r="D39" s="169">
        <f t="shared" si="0"/>
        <v>0</v>
      </c>
    </row>
    <row r="40" spans="1:6" x14ac:dyDescent="0.25">
      <c r="A40" s="187" t="s">
        <v>30</v>
      </c>
      <c r="B40" s="14" t="s">
        <v>29</v>
      </c>
      <c r="C40" s="15">
        <f>'Edificio único'!C42</f>
        <v>0.61161347781408837</v>
      </c>
      <c r="D40" s="168">
        <f t="shared" si="0"/>
        <v>7.8411984335139528E-3</v>
      </c>
      <c r="F40" s="18">
        <f>SUM(C40:C45)</f>
        <v>2.1312234963352075</v>
      </c>
    </row>
    <row r="41" spans="1:6" x14ac:dyDescent="0.25">
      <c r="A41" s="188"/>
      <c r="B41" s="14" t="s">
        <v>50</v>
      </c>
      <c r="C41" s="15">
        <f>'Edificio único'!C43</f>
        <v>0.4934439218587644</v>
      </c>
      <c r="D41" s="168">
        <f t="shared" si="0"/>
        <v>6.3262041263944151E-3</v>
      </c>
    </row>
    <row r="42" spans="1:6" x14ac:dyDescent="0.25">
      <c r="A42" s="188"/>
      <c r="B42" s="14" t="s">
        <v>51</v>
      </c>
      <c r="C42" s="15">
        <f>'Edificio único'!C44</f>
        <v>0</v>
      </c>
      <c r="D42" s="168">
        <f t="shared" si="0"/>
        <v>0</v>
      </c>
    </row>
    <row r="43" spans="1:6" x14ac:dyDescent="0.25">
      <c r="A43" s="188"/>
      <c r="B43" s="17" t="s">
        <v>36</v>
      </c>
      <c r="C43" s="16">
        <f>'Edificio único'!C45</f>
        <v>0.97481101120235469</v>
      </c>
      <c r="D43" s="169">
        <f t="shared" si="0"/>
        <v>1.2497577066696856E-2</v>
      </c>
    </row>
    <row r="44" spans="1:6" x14ac:dyDescent="0.25">
      <c r="A44" s="188"/>
      <c r="B44" s="17" t="s">
        <v>35</v>
      </c>
      <c r="C44" s="16">
        <f>'Edificio único'!C46</f>
        <v>5.1355085460000005E-2</v>
      </c>
      <c r="D44" s="169">
        <f t="shared" si="0"/>
        <v>6.5839853153846161E-4</v>
      </c>
    </row>
    <row r="45" spans="1:6" x14ac:dyDescent="0.25">
      <c r="A45" s="189"/>
      <c r="B45" s="23" t="s">
        <v>38</v>
      </c>
      <c r="C45" s="16">
        <f>'Edificio único'!C47</f>
        <v>0</v>
      </c>
      <c r="D45" s="169">
        <f t="shared" si="0"/>
        <v>0</v>
      </c>
    </row>
    <row r="46" spans="1:6" x14ac:dyDescent="0.25">
      <c r="A46" s="190" t="s">
        <v>4</v>
      </c>
      <c r="B46" s="14" t="s">
        <v>29</v>
      </c>
      <c r="C46" s="15">
        <f>'Edificio único'!C48</f>
        <v>5.564690858643198</v>
      </c>
      <c r="D46" s="168">
        <f t="shared" si="0"/>
        <v>7.1342190495425617E-2</v>
      </c>
      <c r="F46" s="18">
        <f>SUM(C46:C51)</f>
        <v>27.910767842024157</v>
      </c>
    </row>
    <row r="47" spans="1:6" x14ac:dyDescent="0.25">
      <c r="A47" s="191"/>
      <c r="B47" s="14" t="s">
        <v>50</v>
      </c>
      <c r="C47" s="15">
        <f>'Edificio único'!C49</f>
        <v>1.7400531475622993</v>
      </c>
      <c r="D47" s="168">
        <f t="shared" si="0"/>
        <v>2.2308373686696144E-2</v>
      </c>
    </row>
    <row r="48" spans="1:6" x14ac:dyDescent="0.25">
      <c r="A48" s="191"/>
      <c r="B48" s="14" t="s">
        <v>51</v>
      </c>
      <c r="C48" s="15">
        <f>'Edificio único'!C50</f>
        <v>0</v>
      </c>
      <c r="D48" s="168">
        <f t="shared" si="0"/>
        <v>0</v>
      </c>
    </row>
    <row r="49" spans="1:6" x14ac:dyDescent="0.25">
      <c r="A49" s="191"/>
      <c r="B49" s="17" t="s">
        <v>36</v>
      </c>
      <c r="C49" s="16">
        <f>'Edificio único'!C51</f>
        <v>3.3567568960186609</v>
      </c>
      <c r="D49" s="169">
        <f t="shared" si="0"/>
        <v>4.303534482075206E-2</v>
      </c>
    </row>
    <row r="50" spans="1:6" x14ac:dyDescent="0.25">
      <c r="A50" s="191"/>
      <c r="B50" s="17" t="s">
        <v>35</v>
      </c>
      <c r="C50" s="16">
        <f>'Edificio único'!C52</f>
        <v>1.5406525638000002</v>
      </c>
      <c r="D50" s="169">
        <f t="shared" si="0"/>
        <v>1.9751955946153848E-2</v>
      </c>
    </row>
    <row r="51" spans="1:6" x14ac:dyDescent="0.25">
      <c r="A51" s="192"/>
      <c r="B51" s="23" t="s">
        <v>38</v>
      </c>
      <c r="C51" s="16">
        <f>'Edificio único'!C53</f>
        <v>15.708614376</v>
      </c>
      <c r="D51" s="169">
        <f t="shared" si="0"/>
        <v>0.20139249200000001</v>
      </c>
    </row>
    <row r="52" spans="1:6" x14ac:dyDescent="0.25">
      <c r="A52" s="193" t="s">
        <v>5</v>
      </c>
      <c r="B52" s="14" t="s">
        <v>29</v>
      </c>
      <c r="C52" s="15">
        <f>'Edificio único'!C54</f>
        <v>3.828456831139357</v>
      </c>
      <c r="D52" s="168">
        <f t="shared" si="0"/>
        <v>4.9082779886402014E-2</v>
      </c>
      <c r="F52" s="18">
        <f>SUM(C52:C57)</f>
        <v>17.121344570786864</v>
      </c>
    </row>
    <row r="53" spans="1:6" x14ac:dyDescent="0.25">
      <c r="A53" s="194"/>
      <c r="B53" s="14" t="s">
        <v>50</v>
      </c>
      <c r="C53" s="15">
        <f>'Edificio único'!C55</f>
        <v>4.7344789544867192</v>
      </c>
      <c r="D53" s="168">
        <f t="shared" si="0"/>
        <v>6.0698448134445117E-2</v>
      </c>
    </row>
    <row r="54" spans="1:6" x14ac:dyDescent="0.25">
      <c r="A54" s="194"/>
      <c r="B54" s="14" t="s">
        <v>51</v>
      </c>
      <c r="C54" s="15">
        <f>'Edificio único'!C56</f>
        <v>0</v>
      </c>
      <c r="D54" s="168">
        <f>C54/E$22</f>
        <v>0</v>
      </c>
    </row>
    <row r="55" spans="1:6" x14ac:dyDescent="0.25">
      <c r="A55" s="194"/>
      <c r="B55" s="17" t="s">
        <v>36</v>
      </c>
      <c r="C55" s="16">
        <f>'Edificio único'!C57</f>
        <v>6.5042053667607869</v>
      </c>
      <c r="D55" s="169">
        <f t="shared" si="0"/>
        <v>8.3387248291804966E-2</v>
      </c>
    </row>
    <row r="56" spans="1:6" x14ac:dyDescent="0.25">
      <c r="A56" s="194"/>
      <c r="B56" s="17" t="s">
        <v>35</v>
      </c>
      <c r="C56" s="16">
        <f>'Edificio único'!C58</f>
        <v>2.0542034184000002</v>
      </c>
      <c r="D56" s="169">
        <f t="shared" si="0"/>
        <v>2.6335941261538463E-2</v>
      </c>
    </row>
    <row r="57" spans="1:6" x14ac:dyDescent="0.25">
      <c r="A57" s="195"/>
      <c r="B57" s="23" t="s">
        <v>38</v>
      </c>
      <c r="C57" s="16">
        <f>'Edificio único'!C59</f>
        <v>0</v>
      </c>
      <c r="D57" s="169">
        <f t="shared" si="0"/>
        <v>0</v>
      </c>
    </row>
    <row r="58" spans="1:6" x14ac:dyDescent="0.25">
      <c r="A58" s="196" t="s">
        <v>11</v>
      </c>
      <c r="B58" s="14" t="s">
        <v>29</v>
      </c>
      <c r="C58" s="15">
        <f>'Edificio único'!C60</f>
        <v>0.63506124629414562</v>
      </c>
      <c r="D58" s="168">
        <f t="shared" si="0"/>
        <v>8.141810849924944E-3</v>
      </c>
      <c r="F58" s="18">
        <f>SUM(C58:C63)</f>
        <v>6.1351771754521076</v>
      </c>
    </row>
    <row r="59" spans="1:6" x14ac:dyDescent="0.25">
      <c r="A59" s="197"/>
      <c r="B59" s="14" t="s">
        <v>50</v>
      </c>
      <c r="C59" s="15">
        <f>'Edificio único'!C61</f>
        <v>0.77011586594864168</v>
      </c>
      <c r="D59" s="168">
        <f t="shared" si="0"/>
        <v>9.8732803326748927E-3</v>
      </c>
    </row>
    <row r="60" spans="1:6" x14ac:dyDescent="0.25">
      <c r="A60" s="197"/>
      <c r="B60" s="14" t="s">
        <v>51</v>
      </c>
      <c r="C60" s="15">
        <f>'Edificio único'!C62</f>
        <v>0</v>
      </c>
      <c r="D60" s="168">
        <f t="shared" si="0"/>
        <v>0</v>
      </c>
    </row>
    <row r="61" spans="1:6" x14ac:dyDescent="0.25">
      <c r="A61" s="197"/>
      <c r="B61" s="17" t="s">
        <v>36</v>
      </c>
      <c r="C61" s="16">
        <f>'Edificio único'!C63</f>
        <v>4.5759348068293209</v>
      </c>
      <c r="D61" s="169">
        <f t="shared" si="0"/>
        <v>5.8665830856786165E-2</v>
      </c>
    </row>
    <row r="62" spans="1:6" x14ac:dyDescent="0.25">
      <c r="A62" s="197"/>
      <c r="B62" s="17" t="s">
        <v>35</v>
      </c>
      <c r="C62" s="16">
        <f>'Edificio único'!C64</f>
        <v>0.15406525638000002</v>
      </c>
      <c r="D62" s="169">
        <f t="shared" si="0"/>
        <v>1.9751955946153846E-3</v>
      </c>
    </row>
    <row r="63" spans="1:6" x14ac:dyDescent="0.25">
      <c r="A63" s="198"/>
      <c r="B63" s="23" t="s">
        <v>38</v>
      </c>
      <c r="C63" s="16">
        <f>'Edificio único'!C65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96</v>
      </c>
      <c r="I1" s="26" t="s">
        <v>97</v>
      </c>
      <c r="K1" s="26" t="s">
        <v>98</v>
      </c>
      <c r="L1" s="26" t="s">
        <v>99</v>
      </c>
      <c r="N1" s="26" t="s">
        <v>100</v>
      </c>
      <c r="O1" s="26" t="s">
        <v>101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95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D26" sqref="D26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31</v>
      </c>
      <c r="B1" s="9" t="s">
        <v>34</v>
      </c>
    </row>
    <row r="2" spans="1:3" x14ac:dyDescent="0.25">
      <c r="A2" s="65" t="s">
        <v>32</v>
      </c>
      <c r="B2" s="65">
        <v>43.050386930352538</v>
      </c>
    </row>
    <row r="3" spans="1:3" x14ac:dyDescent="0.25">
      <c r="A3" s="66" t="s">
        <v>33</v>
      </c>
      <c r="B3" s="66">
        <v>60.417747599999998</v>
      </c>
    </row>
    <row r="4" spans="1:3" x14ac:dyDescent="0.25">
      <c r="A4" s="17" t="s">
        <v>52</v>
      </c>
      <c r="B4" s="29">
        <f>B$3*C4</f>
        <v>34.438116131999998</v>
      </c>
      <c r="C4" s="9">
        <v>0.56999999999999995</v>
      </c>
    </row>
    <row r="5" spans="1:3" x14ac:dyDescent="0.25">
      <c r="A5" s="17" t="s">
        <v>35</v>
      </c>
      <c r="B5" s="29">
        <f t="shared" ref="B5:B6" si="0">B$3*C5</f>
        <v>10.271017092000001</v>
      </c>
      <c r="C5" s="9">
        <v>0.17</v>
      </c>
    </row>
    <row r="6" spans="1:3" x14ac:dyDescent="0.25">
      <c r="A6" s="17" t="s">
        <v>40</v>
      </c>
      <c r="B6" s="29">
        <f t="shared" si="0"/>
        <v>15.708614376</v>
      </c>
      <c r="C6" s="9">
        <v>0.26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zoomScale="70" zoomScaleNormal="70" workbookViewId="0">
      <selection activeCell="Z18" sqref="Z18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64</v>
      </c>
      <c r="B1" s="86" t="s">
        <v>79</v>
      </c>
      <c r="C1" s="130" t="s">
        <v>59</v>
      </c>
      <c r="D1" s="28" t="s">
        <v>63</v>
      </c>
      <c r="E1" s="86" t="s">
        <v>78</v>
      </c>
      <c r="F1" s="132" t="s">
        <v>59</v>
      </c>
      <c r="G1" s="68" t="s">
        <v>84</v>
      </c>
      <c r="H1" s="86" t="s">
        <v>83</v>
      </c>
      <c r="I1" s="124" t="s">
        <v>59</v>
      </c>
      <c r="J1" s="68" t="s">
        <v>84</v>
      </c>
      <c r="K1" s="86" t="s">
        <v>83</v>
      </c>
      <c r="L1" s="165" t="s">
        <v>59</v>
      </c>
      <c r="M1" s="68" t="s">
        <v>58</v>
      </c>
      <c r="N1" s="86" t="s">
        <v>77</v>
      </c>
      <c r="O1" s="132" t="s">
        <v>60</v>
      </c>
      <c r="P1" s="68" t="s">
        <v>56</v>
      </c>
      <c r="Q1" s="86" t="s">
        <v>80</v>
      </c>
      <c r="R1" s="131" t="s">
        <v>61</v>
      </c>
      <c r="S1" s="68" t="s">
        <v>66</v>
      </c>
      <c r="T1" s="26" t="s">
        <v>81</v>
      </c>
      <c r="U1" s="130" t="s">
        <v>65</v>
      </c>
      <c r="V1" s="150" t="str">
        <f>'Consumo gas natural'!G1</f>
        <v>Superficie GN + RE + I+E [m2]</v>
      </c>
      <c r="W1" s="151" t="s">
        <v>57</v>
      </c>
      <c r="X1" s="152" t="s">
        <v>76</v>
      </c>
      <c r="Y1" s="164" t="str">
        <f>'Consumo gas natural'!H1</f>
        <v>Superficie GN + I+E [m2]</v>
      </c>
      <c r="Z1" s="151" t="s">
        <v>57</v>
      </c>
      <c r="AA1" s="152" t="s">
        <v>76</v>
      </c>
      <c r="AB1" s="142" t="s">
        <v>54</v>
      </c>
      <c r="AC1" s="143" t="s">
        <v>57</v>
      </c>
      <c r="AD1" s="144" t="s">
        <v>76</v>
      </c>
      <c r="AE1" s="159" t="str">
        <f>'Consumo gas natural'!O1</f>
        <v>Superficie solo I+E [m2]</v>
      </c>
      <c r="AF1" s="143" t="s">
        <v>57</v>
      </c>
      <c r="AG1" s="144" t="s">
        <v>76</v>
      </c>
      <c r="AH1" s="158" t="s">
        <v>82</v>
      </c>
      <c r="AI1" s="26" t="s">
        <v>62</v>
      </c>
      <c r="AJ1" s="162" t="s">
        <v>67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6.1795072830201088</v>
      </c>
      <c r="F2" s="70">
        <f t="shared" ref="F2:F8" si="4">E2/V2</f>
        <v>4.0779136858700958E-3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5.9227976390258874</v>
      </c>
      <c r="O2" s="70">
        <f t="shared" ref="O2:O8" si="7">N2/V2</f>
        <v>3.908508630969464E-3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1515.3600000000001</v>
      </c>
      <c r="W2" s="112">
        <f>V2*'Valores teóricos'!F2</f>
        <v>27.338275201013936</v>
      </c>
      <c r="X2" s="154">
        <f t="shared" ref="X2:X8" si="12">W2*AI$2</f>
        <v>12.102304922045994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97.247865839852167</v>
      </c>
      <c r="AI2" s="9">
        <f>'Valores reales'!B2/AH2</f>
        <v>0.44268721538062272</v>
      </c>
      <c r="AJ2" s="24">
        <f>X9+AD9+AG9+AA9</f>
        <v>43.050386930352545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1.856180481307254</v>
      </c>
      <c r="F3" s="71">
        <f t="shared" si="4"/>
        <v>6.2710918656280748E-3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1.3119865602903789</v>
      </c>
      <c r="O3" s="71">
        <f t="shared" si="7"/>
        <v>4.4325367758720861E-3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295.99</v>
      </c>
      <c r="W3" s="112">
        <f>V3*'Valores teóricos'!F3</f>
        <v>7.1566716442751597</v>
      </c>
      <c r="X3" s="154">
        <f t="shared" si="12"/>
        <v>3.1681670415976328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7.0942858509947291</v>
      </c>
      <c r="F4" s="72">
        <f t="shared" si="4"/>
        <v>1.3835759826415854E-2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2.3077148119669761</v>
      </c>
      <c r="O4" s="72">
        <f t="shared" si="7"/>
        <v>4.5006627244602165E-3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512.75</v>
      </c>
      <c r="W4" s="112">
        <f>V4*'Valores teóricos'!F4</f>
        <v>21.238473432935844</v>
      </c>
      <c r="X4" s="154">
        <f t="shared" si="12"/>
        <v>9.4020006629617043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0.61161347781408837</v>
      </c>
      <c r="F5" s="73">
        <f t="shared" si="4"/>
        <v>2.2846973396118356E-3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0.4934439218587644</v>
      </c>
      <c r="O5" s="73">
        <f t="shared" si="7"/>
        <v>1.8432720278623999E-3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267.7</v>
      </c>
      <c r="W5" s="112">
        <f>V5*'Valores teóricos'!F5</f>
        <v>2.4962487311107999</v>
      </c>
      <c r="X5" s="154">
        <f t="shared" si="12"/>
        <v>1.1050573996728528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0</v>
      </c>
      <c r="C6" s="74" t="e">
        <f t="shared" si="1"/>
        <v>#DIV/0!</v>
      </c>
      <c r="D6" s="37">
        <f t="shared" si="2"/>
        <v>0.76179135831671907</v>
      </c>
      <c r="E6" s="91">
        <f t="shared" si="3"/>
        <v>5.564690858643198</v>
      </c>
      <c r="F6" s="74">
        <f t="shared" si="4"/>
        <v>4.8095858760961088E-3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0</v>
      </c>
      <c r="L6" s="74" t="e">
        <f t="shared" si="17"/>
        <v>#DIV/0!</v>
      </c>
      <c r="M6" s="98">
        <f t="shared" si="5"/>
        <v>0.23820864168328093</v>
      </c>
      <c r="N6" s="91">
        <f t="shared" si="6"/>
        <v>1.7400531475622993</v>
      </c>
      <c r="O6" s="74">
        <f t="shared" si="7"/>
        <v>1.5039353047210885E-3</v>
      </c>
      <c r="P6" s="98">
        <v>6.2141384786942852E-2</v>
      </c>
      <c r="Q6" s="91">
        <f t="shared" si="8"/>
        <v>0</v>
      </c>
      <c r="R6" s="74" t="e">
        <f t="shared" si="9"/>
        <v>#DIV/0!</v>
      </c>
      <c r="S6" s="98">
        <v>0.35213451379267618</v>
      </c>
      <c r="T6" s="3">
        <f t="shared" si="10"/>
        <v>0</v>
      </c>
      <c r="U6" s="74" t="e">
        <f t="shared" si="11"/>
        <v>#DIV/0!</v>
      </c>
      <c r="V6" s="153">
        <f>'Consumo gas natural'!G6</f>
        <v>1157</v>
      </c>
      <c r="W6" s="112">
        <f>V6*'Valores teóricos'!F6</f>
        <v>16.500914759702002</v>
      </c>
      <c r="X6" s="154">
        <f t="shared" si="12"/>
        <v>7.3047440062054969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0</v>
      </c>
      <c r="AC6" s="128">
        <f>AB6*'Valores teóricos'!F6</f>
        <v>0</v>
      </c>
      <c r="AD6" s="146">
        <f t="shared" si="13"/>
        <v>0</v>
      </c>
      <c r="AE6" s="160">
        <f>'Consumo gas natural'!O6</f>
        <v>0</v>
      </c>
      <c r="AF6" s="128">
        <f>AE6*'Valores teóricos'!F6</f>
        <v>0</v>
      </c>
      <c r="AG6" s="146">
        <f t="shared" si="19"/>
        <v>0</v>
      </c>
    </row>
    <row r="7" spans="1:36" ht="15" customHeight="1" x14ac:dyDescent="0.25">
      <c r="A7" s="38">
        <v>3.8428332440942056E-2</v>
      </c>
      <c r="B7" s="92">
        <f t="shared" si="0"/>
        <v>0</v>
      </c>
      <c r="C7" s="75" t="e">
        <f t="shared" si="1"/>
        <v>#DIV/0!</v>
      </c>
      <c r="D7" s="38">
        <f t="shared" si="2"/>
        <v>0.44709629115354171</v>
      </c>
      <c r="E7" s="92">
        <f t="shared" si="3"/>
        <v>3.8284568311393574</v>
      </c>
      <c r="F7" s="75">
        <f t="shared" si="4"/>
        <v>4.0966655229252745E-3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4.7344789544867192</v>
      </c>
      <c r="O7" s="75">
        <f t="shared" si="7"/>
        <v>5.066160481190244E-3</v>
      </c>
      <c r="P7" s="99">
        <v>0.1442357501338587</v>
      </c>
      <c r="Q7" s="92">
        <f t="shared" si="8"/>
        <v>0</v>
      </c>
      <c r="R7" s="75" t="e">
        <f t="shared" si="9"/>
        <v>#DIV/0!</v>
      </c>
      <c r="S7" s="99">
        <v>0.81733591742519929</v>
      </c>
      <c r="T7" s="4">
        <f t="shared" si="10"/>
        <v>0</v>
      </c>
      <c r="U7" s="75" t="e">
        <f t="shared" si="11"/>
        <v>#DIV/0!</v>
      </c>
      <c r="V7" s="153">
        <f>'Consumo gas natural'!G7</f>
        <v>934.53000000000009</v>
      </c>
      <c r="W7" s="112">
        <f>V7*'Valores teóricos'!F7</f>
        <v>19.34308353193272</v>
      </c>
      <c r="X7" s="154">
        <f t="shared" si="12"/>
        <v>8.5629357856260757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0</v>
      </c>
      <c r="AC7" s="128">
        <f>AB7*'Valores teóricos'!F7</f>
        <v>0</v>
      </c>
      <c r="AD7" s="146">
        <f t="shared" si="13"/>
        <v>0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0.63506124629414562</v>
      </c>
      <c r="F8" s="76">
        <f t="shared" si="4"/>
        <v>2.9906345481240672E-3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0.77011586594864168</v>
      </c>
      <c r="O8" s="76">
        <f t="shared" si="7"/>
        <v>3.6266346406811476E-3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212.35</v>
      </c>
      <c r="W8" s="112">
        <f>V8*'Valores teóricos'!F8</f>
        <v>3.1741985388817144</v>
      </c>
      <c r="X8" s="154">
        <f t="shared" si="12"/>
        <v>1.4051771122427874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0</v>
      </c>
      <c r="AF8" s="128">
        <f>AE8*'Valores teóricos'!F8</f>
        <v>0</v>
      </c>
      <c r="AG8" s="146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0</v>
      </c>
      <c r="U9" s="77"/>
      <c r="V9" s="155"/>
      <c r="W9" s="156">
        <f>SUM(W2:W8)</f>
        <v>97.247865839852167</v>
      </c>
      <c r="X9" s="157">
        <f>SUM(X2:X8)</f>
        <v>43.050386930352545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0</v>
      </c>
      <c r="AD9" s="149">
        <f>SUM(AD2:AD8)</f>
        <v>0</v>
      </c>
      <c r="AE9" s="147"/>
      <c r="AF9" s="148">
        <f>SUM(AF2:AF8)</f>
        <v>0</v>
      </c>
      <c r="AG9" s="161">
        <f>SUM(AG2:AG8)</f>
        <v>0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K41" sqref="K41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53</v>
      </c>
      <c r="B1" s="69" t="s">
        <v>55</v>
      </c>
      <c r="C1" s="68" t="s">
        <v>46</v>
      </c>
      <c r="D1" s="69" t="s">
        <v>47</v>
      </c>
      <c r="E1" s="68" t="s">
        <v>49</v>
      </c>
      <c r="F1" s="102" t="s">
        <v>48</v>
      </c>
      <c r="G1" s="164" t="s">
        <v>103</v>
      </c>
      <c r="H1" s="152" t="s">
        <v>102</v>
      </c>
      <c r="I1" s="111" t="s">
        <v>74</v>
      </c>
      <c r="J1" s="111" t="s">
        <v>75</v>
      </c>
      <c r="K1" s="64" t="s">
        <v>104</v>
      </c>
      <c r="L1" s="111" t="s">
        <v>71</v>
      </c>
      <c r="M1" s="111" t="s">
        <v>72</v>
      </c>
      <c r="N1" s="111" t="s">
        <v>73</v>
      </c>
      <c r="O1" s="64" t="s">
        <v>105</v>
      </c>
      <c r="P1" s="26" t="s">
        <v>106</v>
      </c>
      <c r="Q1" s="26" t="s">
        <v>85</v>
      </c>
      <c r="R1" s="26" t="s">
        <v>86</v>
      </c>
      <c r="S1" s="26" t="s">
        <v>87</v>
      </c>
      <c r="T1" s="26" t="s">
        <v>88</v>
      </c>
      <c r="U1" s="26" t="s">
        <v>89</v>
      </c>
      <c r="V1" s="26" t="s">
        <v>90</v>
      </c>
      <c r="W1" s="26" t="s">
        <v>91</v>
      </c>
      <c r="X1" s="26" t="s">
        <v>92</v>
      </c>
      <c r="Y1" s="26" t="s">
        <v>93</v>
      </c>
      <c r="Z1" s="26" t="s">
        <v>94</v>
      </c>
      <c r="AA1" s="26" t="s">
        <v>68</v>
      </c>
      <c r="AB1" s="26" t="s">
        <v>69</v>
      </c>
      <c r="AC1" s="26" t="s">
        <v>70</v>
      </c>
      <c r="AD1" s="162" t="s">
        <v>67</v>
      </c>
    </row>
    <row r="2" spans="1:30" ht="15" customHeight="1" x14ac:dyDescent="0.25">
      <c r="A2" s="94">
        <f>'Valores teóricos'!O2</f>
        <v>0.36704040186950204</v>
      </c>
      <c r="B2" s="70">
        <f>L2/(G2+H2)</f>
        <v>8.341371017261812E-3</v>
      </c>
      <c r="C2" s="78">
        <v>0.41</v>
      </c>
      <c r="D2" s="70">
        <f>M2/I2</f>
        <v>2.7789548409090908E-3</v>
      </c>
      <c r="E2" s="78">
        <v>0</v>
      </c>
      <c r="F2" s="103">
        <f>N2/J2</f>
        <v>0</v>
      </c>
      <c r="G2" s="153">
        <f>P2</f>
        <v>1515.3600000000001</v>
      </c>
      <c r="H2" s="154">
        <v>0</v>
      </c>
      <c r="I2" s="112">
        <f>P2</f>
        <v>1515.3600000000001</v>
      </c>
      <c r="J2" s="112">
        <f>P2</f>
        <v>1515.3600000000001</v>
      </c>
      <c r="K2" s="22"/>
      <c r="L2" s="23">
        <f>A2*'Valores reales'!B$4</f>
        <v>12.640179984717861</v>
      </c>
      <c r="M2" s="23">
        <f>C2*'Valores reales'!B$5</f>
        <v>4.2111170077200004</v>
      </c>
      <c r="N2" s="23">
        <f>E2*'Valores reales'!B$6</f>
        <v>0</v>
      </c>
      <c r="O2" s="22"/>
      <c r="P2" s="9">
        <v>1515.3600000000001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1515.3600000000001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1.3342189143183457E-2</v>
      </c>
      <c r="C3" s="79">
        <v>0.21</v>
      </c>
      <c r="D3" s="71">
        <f t="shared" ref="D3:D8" si="1">M3/I3</f>
        <v>7.2871164205547487E-3</v>
      </c>
      <c r="E3" s="79">
        <v>0</v>
      </c>
      <c r="F3" s="104">
        <f t="shared" ref="F3:F8" si="2">N3/J3</f>
        <v>0</v>
      </c>
      <c r="G3" s="153">
        <f t="shared" ref="G3:G8" si="3">P3</f>
        <v>295.99</v>
      </c>
      <c r="H3" s="154">
        <v>0</v>
      </c>
      <c r="I3" s="112">
        <f t="shared" ref="I3:I8" si="4">P3</f>
        <v>295.99</v>
      </c>
      <c r="J3" s="112">
        <f t="shared" ref="J3:J8" si="5">P3</f>
        <v>295.99</v>
      </c>
      <c r="K3" s="22"/>
      <c r="L3" s="23">
        <f>A3*'Valores reales'!B$4</f>
        <v>3.9491545644908719</v>
      </c>
      <c r="M3" s="23">
        <f>C3*'Valores reales'!B$5</f>
        <v>2.1569135893200002</v>
      </c>
      <c r="N3" s="23">
        <f>E3*'Valores reales'!B$6</f>
        <v>0</v>
      </c>
      <c r="O3" s="22"/>
      <c r="P3" s="9">
        <v>295.99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6">SUM(P3:AC3)</f>
        <v>295.99</v>
      </c>
    </row>
    <row r="4" spans="1:30" ht="15" customHeight="1" x14ac:dyDescent="0.25">
      <c r="A4" s="96">
        <f>'Valores teóricos'!O4</f>
        <v>7.076674846669688E-2</v>
      </c>
      <c r="B4" s="72">
        <f t="shared" si="0"/>
        <v>4.7529468590543928E-3</v>
      </c>
      <c r="C4" s="80">
        <v>0.01</v>
      </c>
      <c r="D4" s="72">
        <f t="shared" si="1"/>
        <v>2.003123762457338E-4</v>
      </c>
      <c r="E4" s="80">
        <v>0</v>
      </c>
      <c r="F4" s="105">
        <f t="shared" si="2"/>
        <v>0</v>
      </c>
      <c r="G4" s="153">
        <f t="shared" si="3"/>
        <v>512.75</v>
      </c>
      <c r="H4" s="154">
        <v>0</v>
      </c>
      <c r="I4" s="112">
        <f t="shared" si="4"/>
        <v>512.75</v>
      </c>
      <c r="J4" s="112">
        <f t="shared" si="5"/>
        <v>512.75</v>
      </c>
      <c r="K4" s="22"/>
      <c r="L4" s="23">
        <f>A4*'Valores reales'!B$4</f>
        <v>2.4370735019801399</v>
      </c>
      <c r="M4" s="23">
        <f>C4*'Valores reales'!B$5</f>
        <v>0.10271017092000001</v>
      </c>
      <c r="N4" s="23">
        <f>E4*'Valores reales'!B$6</f>
        <v>0</v>
      </c>
      <c r="O4" s="22"/>
      <c r="P4" s="9">
        <v>512.75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6"/>
        <v>512.75</v>
      </c>
    </row>
    <row r="5" spans="1:30" ht="15" customHeight="1" x14ac:dyDescent="0.25">
      <c r="A5" s="97">
        <f>'Valores teóricos'!O5</f>
        <v>2.830616539725753E-2</v>
      </c>
      <c r="B5" s="73">
        <f t="shared" si="0"/>
        <v>3.6414307478608693E-3</v>
      </c>
      <c r="C5" s="81">
        <v>5.0000000000000001E-3</v>
      </c>
      <c r="D5" s="73">
        <f t="shared" si="1"/>
        <v>1.9183819745984313E-4</v>
      </c>
      <c r="E5" s="81">
        <v>0</v>
      </c>
      <c r="F5" s="106">
        <f t="shared" si="2"/>
        <v>0</v>
      </c>
      <c r="G5" s="153">
        <f t="shared" si="3"/>
        <v>267.7</v>
      </c>
      <c r="H5" s="154">
        <v>0</v>
      </c>
      <c r="I5" s="112">
        <f t="shared" si="4"/>
        <v>267.7</v>
      </c>
      <c r="J5" s="112">
        <f t="shared" si="5"/>
        <v>267.7</v>
      </c>
      <c r="K5" s="22"/>
      <c r="L5" s="23">
        <f>A5*'Valores reales'!B$4</f>
        <v>0.97481101120235469</v>
      </c>
      <c r="M5" s="23">
        <f>C5*'Valores reales'!B$5</f>
        <v>5.1355085460000005E-2</v>
      </c>
      <c r="N5" s="23">
        <f>E5*'Valores reales'!B$6</f>
        <v>0</v>
      </c>
      <c r="O5" s="22"/>
      <c r="P5" s="9">
        <v>267.7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6"/>
        <v>267.7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2.9012592013990153E-3</v>
      </c>
      <c r="C6" s="82">
        <v>0.15</v>
      </c>
      <c r="D6" s="74">
        <f t="shared" si="1"/>
        <v>1.331592535695765E-3</v>
      </c>
      <c r="E6" s="82">
        <v>1</v>
      </c>
      <c r="F6" s="107">
        <f t="shared" si="2"/>
        <v>1.357702193258427E-2</v>
      </c>
      <c r="G6" s="153">
        <f t="shared" si="3"/>
        <v>1157</v>
      </c>
      <c r="H6" s="154">
        <v>0</v>
      </c>
      <c r="I6" s="112">
        <f t="shared" si="4"/>
        <v>1157</v>
      </c>
      <c r="J6" s="112">
        <f t="shared" si="5"/>
        <v>1157</v>
      </c>
      <c r="K6" s="22"/>
      <c r="L6" s="23">
        <f>A6*'Valores reales'!B$4</f>
        <v>3.3567568960186609</v>
      </c>
      <c r="M6" s="23">
        <f>C6*'Valores reales'!B$5</f>
        <v>1.5406525638000002</v>
      </c>
      <c r="N6" s="23">
        <f>E6*'Valores reales'!B$6</f>
        <v>15.708614376</v>
      </c>
      <c r="O6" s="22"/>
      <c r="P6" s="9">
        <v>1157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6"/>
        <v>1157</v>
      </c>
    </row>
    <row r="7" spans="1:30" ht="15" customHeight="1" x14ac:dyDescent="0.25">
      <c r="A7" s="99">
        <f>'Valores teóricos'!O7</f>
        <v>0.18886646824206102</v>
      </c>
      <c r="B7" s="75">
        <f t="shared" si="0"/>
        <v>6.9598679194469801E-3</v>
      </c>
      <c r="C7" s="83">
        <v>0.2</v>
      </c>
      <c r="D7" s="75">
        <f t="shared" si="1"/>
        <v>2.1981139379153155E-3</v>
      </c>
      <c r="E7" s="83">
        <v>0</v>
      </c>
      <c r="F7" s="108">
        <f t="shared" si="2"/>
        <v>0</v>
      </c>
      <c r="G7" s="153">
        <f t="shared" si="3"/>
        <v>934.53000000000009</v>
      </c>
      <c r="H7" s="154">
        <v>0</v>
      </c>
      <c r="I7" s="112">
        <f t="shared" si="4"/>
        <v>934.53000000000009</v>
      </c>
      <c r="J7" s="112">
        <f t="shared" si="5"/>
        <v>934.53000000000009</v>
      </c>
      <c r="K7" s="22"/>
      <c r="L7" s="23">
        <f>A7*'Valores reales'!B$4</f>
        <v>6.5042053667607869</v>
      </c>
      <c r="M7" s="23">
        <f>C7*'Valores reales'!B$5</f>
        <v>2.0542034184000002</v>
      </c>
      <c r="N7" s="23">
        <f>E7*'Valores reales'!B$6</f>
        <v>0</v>
      </c>
      <c r="O7" s="22"/>
      <c r="P7" s="9">
        <v>934.53000000000009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6"/>
        <v>934.53000000000009</v>
      </c>
    </row>
    <row r="8" spans="1:30" x14ac:dyDescent="0.25">
      <c r="A8" s="100">
        <f>'Valores teóricos'!O8</f>
        <v>0.13287413252484356</v>
      </c>
      <c r="B8" s="76">
        <f t="shared" si="0"/>
        <v>2.15490219299709E-2</v>
      </c>
      <c r="C8" s="84">
        <v>1.4999999999999999E-2</v>
      </c>
      <c r="D8" s="76">
        <f t="shared" si="1"/>
        <v>7.2552510656934317E-4</v>
      </c>
      <c r="E8" s="84">
        <v>0</v>
      </c>
      <c r="F8" s="109">
        <f t="shared" si="2"/>
        <v>0</v>
      </c>
      <c r="G8" s="153">
        <f t="shared" si="3"/>
        <v>212.35</v>
      </c>
      <c r="H8" s="154">
        <v>0</v>
      </c>
      <c r="I8" s="112">
        <f t="shared" si="4"/>
        <v>212.35</v>
      </c>
      <c r="J8" s="112">
        <f t="shared" si="5"/>
        <v>212.35</v>
      </c>
      <c r="K8" s="22"/>
      <c r="L8" s="23">
        <f>A8*'Valores reales'!B$4</f>
        <v>4.5759348068293209</v>
      </c>
      <c r="M8" s="23">
        <f>C8*'Valores reales'!B$5</f>
        <v>0.15406525638000002</v>
      </c>
      <c r="N8" s="23">
        <f>E8*'Valores reales'!B$6</f>
        <v>0</v>
      </c>
      <c r="O8" s="22"/>
      <c r="P8" s="9">
        <v>212.35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6"/>
        <v>212.35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4895.68</v>
      </c>
      <c r="H9" s="154"/>
      <c r="I9" s="113"/>
      <c r="J9" s="113"/>
      <c r="K9" s="22">
        <f>SUM(K2:K8)</f>
        <v>0</v>
      </c>
      <c r="L9" s="23">
        <f>SUM(L2:L8)</f>
        <v>34.438116131999998</v>
      </c>
      <c r="M9" s="23">
        <f>SUM(M2:M8)</f>
        <v>10.271017092000001</v>
      </c>
      <c r="N9" s="23">
        <f>SUM(N2:N8)</f>
        <v>15.708614376</v>
      </c>
      <c r="O9" s="22">
        <f>SUM(O2:O8)</f>
        <v>0</v>
      </c>
      <c r="P9" s="9" t="s">
        <v>111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4895.68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Instructivo</vt:lpstr>
      <vt:lpstr>Edificio único</vt:lpstr>
      <vt:lpstr>HZGA "Dr. Larrain"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2024-12-05T16:19:08Z</dcterms:modified>
</cp:coreProperties>
</file>