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chu\Documents\PLAYERO ROJIZO Tesis\Para cargar a la base de datos\"/>
    </mc:Choice>
  </mc:AlternateContent>
  <xr:revisionPtr revIDLastSave="0" documentId="13_ncr:1_{454226B0-7B69-4A47-8BBA-995706FCB49D}" xr6:coauthVersionLast="47" xr6:coauthVersionMax="47" xr10:uidLastSave="{00000000-0000-0000-0000-000000000000}"/>
  <bookViews>
    <workbookView xWindow="-98" yWindow="-98" windowWidth="19396" windowHeight="11475" tabRatio="814" xr2:uid="{1F48230C-996E-DE44-9CBD-B323FE6ADBDC}"/>
  </bookViews>
  <sheets>
    <sheet name="Bivalves 2021" sheetId="4" r:id="rId1"/>
    <sheet name="Regression " sheetId="12" r:id="rId2"/>
    <sheet name="Size selection" sheetId="6" r:id="rId3"/>
    <sheet name="Profitability 2122" sheetId="15" r:id="rId4"/>
  </sheets>
  <externalReferences>
    <externalReference r:id="rId5"/>
  </externalReferences>
  <definedNames>
    <definedName name="_xlnm._FilterDatabase" localSheetId="0" hidden="1">'Bivalves 2021'!$C$1:$C$348</definedName>
    <definedName name="_xlnm._FilterDatabase" localSheetId="3" hidden="1">'Profitability 2122'!$D$1:$D$221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6" i="4" l="1"/>
  <c r="J5" i="15" l="1"/>
  <c r="T4" i="15"/>
  <c r="S4" i="15"/>
  <c r="R4" i="15"/>
  <c r="Q4" i="15"/>
  <c r="P4" i="15"/>
  <c r="T3" i="15"/>
  <c r="S3" i="15"/>
  <c r="R3" i="15"/>
  <c r="Q3" i="15"/>
  <c r="P3" i="15"/>
  <c r="K9" i="15"/>
  <c r="K8" i="15"/>
  <c r="K7" i="15"/>
  <c r="K6" i="15"/>
  <c r="K5" i="15"/>
  <c r="J6" i="15"/>
  <c r="B13" i="6"/>
  <c r="D12" i="6" s="1"/>
  <c r="D10" i="6" l="1"/>
  <c r="D11" i="6"/>
  <c r="I231" i="4"/>
  <c r="I230" i="4"/>
  <c r="I229" i="4"/>
  <c r="I226" i="4"/>
  <c r="I225" i="4"/>
  <c r="I224" i="4"/>
  <c r="I218" i="4"/>
  <c r="I217" i="4"/>
  <c r="I216" i="4"/>
  <c r="I215" i="4"/>
  <c r="I212" i="4"/>
  <c r="I211" i="4"/>
  <c r="I210" i="4"/>
  <c r="I209" i="4"/>
  <c r="I208" i="4"/>
  <c r="I207" i="4"/>
  <c r="I206" i="4"/>
  <c r="I205" i="4"/>
  <c r="I202" i="4"/>
  <c r="I201" i="4"/>
  <c r="I200" i="4"/>
  <c r="I199" i="4"/>
  <c r="I198" i="4"/>
  <c r="I197" i="4"/>
  <c r="I196" i="4"/>
  <c r="I195" i="4"/>
  <c r="I192" i="4"/>
  <c r="I191" i="4"/>
  <c r="I190" i="4"/>
  <c r="I188" i="4"/>
  <c r="I187" i="4"/>
  <c r="I186" i="4"/>
  <c r="I185" i="4"/>
  <c r="I182" i="4"/>
  <c r="I181" i="4"/>
  <c r="I180" i="4"/>
  <c r="I179" i="4"/>
  <c r="I178" i="4"/>
  <c r="I175" i="4"/>
  <c r="I174" i="4"/>
  <c r="I173" i="4"/>
  <c r="I172" i="4"/>
  <c r="I169" i="4"/>
  <c r="I168" i="4"/>
  <c r="I167" i="4"/>
  <c r="I166" i="4"/>
  <c r="I165" i="4"/>
  <c r="I162" i="4"/>
  <c r="I161" i="4"/>
  <c r="I160" i="4"/>
  <c r="I159" i="4"/>
  <c r="I158" i="4"/>
  <c r="I155" i="4"/>
  <c r="I154" i="4"/>
  <c r="I153" i="4"/>
  <c r="I152" i="4"/>
  <c r="I151" i="4"/>
  <c r="I150" i="4"/>
  <c r="I149" i="4"/>
  <c r="I148" i="4"/>
  <c r="I147" i="4"/>
  <c r="I144" i="4"/>
  <c r="I143" i="4"/>
  <c r="I142" i="4"/>
  <c r="I141" i="4"/>
  <c r="I140" i="4"/>
  <c r="I139" i="4"/>
  <c r="I138" i="4"/>
  <c r="I137" i="4"/>
  <c r="I136" i="4"/>
  <c r="I135" i="4"/>
  <c r="I134" i="4"/>
  <c r="I133" i="4"/>
  <c r="I132" i="4"/>
  <c r="I131" i="4"/>
  <c r="I128" i="4"/>
  <c r="I127" i="4"/>
  <c r="I126" i="4"/>
  <c r="I125" i="4"/>
  <c r="I122" i="4"/>
  <c r="I121" i="4"/>
  <c r="I120" i="4"/>
  <c r="I119" i="4"/>
  <c r="I118" i="4"/>
  <c r="I117" i="4"/>
  <c r="I112" i="4"/>
  <c r="I111" i="4"/>
  <c r="I110" i="4"/>
  <c r="I109" i="4"/>
  <c r="I108" i="4"/>
  <c r="I107" i="4"/>
  <c r="I106" i="4"/>
  <c r="I105" i="4"/>
  <c r="I104" i="4"/>
  <c r="I100" i="4"/>
  <c r="I99" i="4"/>
  <c r="I98" i="4"/>
  <c r="I97" i="4"/>
  <c r="I96" i="4"/>
  <c r="I93" i="4"/>
  <c r="I92" i="4"/>
  <c r="I91" i="4"/>
  <c r="I90" i="4"/>
  <c r="I87" i="4"/>
  <c r="I86" i="4"/>
  <c r="I83" i="4"/>
  <c r="I82" i="4"/>
  <c r="I81" i="4"/>
  <c r="I80" i="4"/>
  <c r="I79" i="4"/>
  <c r="I78" i="4"/>
  <c r="I77" i="4"/>
  <c r="I74" i="4"/>
  <c r="I73" i="4"/>
  <c r="I72" i="4"/>
  <c r="I71" i="4"/>
  <c r="I70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I49" i="4"/>
  <c r="I48" i="4"/>
  <c r="I47" i="4"/>
  <c r="I46" i="4"/>
  <c r="I45" i="4"/>
  <c r="I44" i="4"/>
  <c r="I43" i="4"/>
  <c r="I42" i="4"/>
  <c r="I39" i="4"/>
  <c r="I38" i="4"/>
  <c r="I37" i="4"/>
  <c r="I36" i="4"/>
  <c r="I33" i="4"/>
  <c r="I32" i="4"/>
  <c r="I31" i="4"/>
  <c r="I28" i="4"/>
  <c r="I27" i="4"/>
  <c r="I26" i="4"/>
  <c r="I25" i="4"/>
  <c r="I24" i="4"/>
  <c r="I23" i="4"/>
  <c r="I20" i="4"/>
  <c r="I19" i="4"/>
  <c r="I18" i="4"/>
  <c r="I17" i="4"/>
  <c r="I14" i="4"/>
  <c r="I13" i="4"/>
  <c r="I12" i="4"/>
  <c r="I11" i="4"/>
  <c r="I8" i="4"/>
  <c r="I7" i="4"/>
  <c r="I6" i="4"/>
  <c r="I5" i="4"/>
  <c r="I4" i="4"/>
  <c r="I3" i="4"/>
  <c r="J8" i="15" l="1"/>
  <c r="J9" i="15"/>
  <c r="J7" i="15"/>
  <c r="M9" i="4"/>
  <c r="T102" i="4" l="1"/>
  <c r="V102" i="4" s="1"/>
  <c r="W102" i="4" s="1"/>
  <c r="T103" i="4"/>
  <c r="V103" i="4" s="1"/>
  <c r="W103" i="4" s="1"/>
  <c r="T104" i="4"/>
  <c r="V104" i="4" s="1"/>
  <c r="W104" i="4" s="1"/>
  <c r="T105" i="4"/>
  <c r="V105" i="4" s="1"/>
  <c r="W105" i="4" s="1"/>
  <c r="T106" i="4"/>
  <c r="V106" i="4" s="1"/>
  <c r="W106" i="4" s="1"/>
  <c r="T107" i="4"/>
  <c r="V107" i="4" s="1"/>
  <c r="W107" i="4" s="1"/>
  <c r="T108" i="4"/>
  <c r="V108" i="4" s="1"/>
  <c r="W108" i="4" s="1"/>
  <c r="T109" i="4"/>
  <c r="V109" i="4" s="1"/>
  <c r="W109" i="4" s="1"/>
  <c r="T110" i="4"/>
  <c r="V110" i="4" s="1"/>
  <c r="W110" i="4" s="1"/>
  <c r="T111" i="4"/>
  <c r="V111" i="4" s="1"/>
  <c r="W111" i="4" s="1"/>
  <c r="T79" i="4"/>
  <c r="V79" i="4" s="1"/>
  <c r="W79" i="4" s="1"/>
  <c r="T80" i="4"/>
  <c r="V80" i="4" s="1"/>
  <c r="W80" i="4" s="1"/>
  <c r="T81" i="4"/>
  <c r="V81" i="4" s="1"/>
  <c r="W81" i="4" s="1"/>
  <c r="T82" i="4"/>
  <c r="V82" i="4" s="1"/>
  <c r="W82" i="4" s="1"/>
  <c r="T83" i="4"/>
  <c r="V83" i="4" s="1"/>
  <c r="W83" i="4" s="1"/>
  <c r="T84" i="4"/>
  <c r="V84" i="4" s="1"/>
  <c r="W84" i="4" s="1"/>
  <c r="T85" i="4"/>
  <c r="V85" i="4" s="1"/>
  <c r="W85" i="4" s="1"/>
  <c r="T86" i="4"/>
  <c r="V86" i="4" s="1"/>
  <c r="W86" i="4" s="1"/>
  <c r="T87" i="4"/>
  <c r="V87" i="4" s="1"/>
  <c r="W87" i="4" s="1"/>
  <c r="T88" i="4"/>
  <c r="V88" i="4" s="1"/>
  <c r="W88" i="4" s="1"/>
  <c r="T89" i="4"/>
  <c r="V89" i="4" s="1"/>
  <c r="W89" i="4" s="1"/>
  <c r="T90" i="4"/>
  <c r="V90" i="4" s="1"/>
  <c r="W90" i="4" s="1"/>
  <c r="T91" i="4"/>
  <c r="V91" i="4" s="1"/>
  <c r="W91" i="4" s="1"/>
  <c r="T92" i="4"/>
  <c r="V92" i="4" s="1"/>
  <c r="W92" i="4" s="1"/>
  <c r="T93" i="4"/>
  <c r="V93" i="4" s="1"/>
  <c r="W93" i="4" s="1"/>
  <c r="T94" i="4"/>
  <c r="V94" i="4" s="1"/>
  <c r="W94" i="4" s="1"/>
  <c r="T95" i="4"/>
  <c r="V95" i="4" s="1"/>
  <c r="W95" i="4" s="1"/>
  <c r="T96" i="4"/>
  <c r="V96" i="4" s="1"/>
  <c r="W96" i="4" s="1"/>
  <c r="T97" i="4"/>
  <c r="V97" i="4" s="1"/>
  <c r="W97" i="4" s="1"/>
  <c r="T98" i="4"/>
  <c r="V98" i="4" s="1"/>
  <c r="W98" i="4" s="1"/>
  <c r="T99" i="4"/>
  <c r="V99" i="4" s="1"/>
  <c r="W99" i="4" s="1"/>
  <c r="T100" i="4"/>
  <c r="V100" i="4" s="1"/>
  <c r="W100" i="4" s="1"/>
  <c r="T101" i="4"/>
  <c r="V101" i="4" s="1"/>
  <c r="W101" i="4" s="1"/>
  <c r="T64" i="4"/>
  <c r="V64" i="4" s="1"/>
  <c r="W64" i="4" s="1"/>
  <c r="T65" i="4"/>
  <c r="V65" i="4" s="1"/>
  <c r="W65" i="4" s="1"/>
  <c r="T66" i="4"/>
  <c r="V66" i="4" s="1"/>
  <c r="W66" i="4" s="1"/>
  <c r="T67" i="4"/>
  <c r="V67" i="4" s="1"/>
  <c r="W67" i="4" s="1"/>
  <c r="T68" i="4"/>
  <c r="V68" i="4" s="1"/>
  <c r="W68" i="4" s="1"/>
  <c r="T69" i="4"/>
  <c r="V69" i="4" s="1"/>
  <c r="W69" i="4" s="1"/>
  <c r="T70" i="4"/>
  <c r="V70" i="4" s="1"/>
  <c r="W70" i="4" s="1"/>
  <c r="T71" i="4"/>
  <c r="V71" i="4" s="1"/>
  <c r="W71" i="4" s="1"/>
  <c r="T72" i="4"/>
  <c r="V72" i="4" s="1"/>
  <c r="W72" i="4" s="1"/>
  <c r="T73" i="4"/>
  <c r="V73" i="4" s="1"/>
  <c r="W73" i="4" s="1"/>
  <c r="T74" i="4"/>
  <c r="V74" i="4" s="1"/>
  <c r="W74" i="4" s="1"/>
  <c r="T75" i="4"/>
  <c r="V75" i="4" s="1"/>
  <c r="W75" i="4" s="1"/>
  <c r="T76" i="4"/>
  <c r="V76" i="4" s="1"/>
  <c r="W76" i="4" s="1"/>
  <c r="T77" i="4"/>
  <c r="V77" i="4" s="1"/>
  <c r="W77" i="4" s="1"/>
  <c r="T78" i="4"/>
  <c r="V78" i="4" s="1"/>
  <c r="W78" i="4" s="1"/>
  <c r="T48" i="4"/>
  <c r="V48" i="4" s="1"/>
  <c r="W48" i="4" s="1"/>
  <c r="T49" i="4"/>
  <c r="V49" i="4" s="1"/>
  <c r="W49" i="4" s="1"/>
  <c r="T50" i="4"/>
  <c r="V50" i="4" s="1"/>
  <c r="W50" i="4" s="1"/>
  <c r="T51" i="4"/>
  <c r="V51" i="4" s="1"/>
  <c r="W51" i="4" s="1"/>
  <c r="T52" i="4"/>
  <c r="V52" i="4" s="1"/>
  <c r="W52" i="4" s="1"/>
  <c r="T53" i="4"/>
  <c r="V53" i="4" s="1"/>
  <c r="W53" i="4" s="1"/>
  <c r="T54" i="4"/>
  <c r="V54" i="4" s="1"/>
  <c r="W54" i="4" s="1"/>
  <c r="T55" i="4"/>
  <c r="V55" i="4" s="1"/>
  <c r="W55" i="4" s="1"/>
  <c r="T56" i="4"/>
  <c r="V56" i="4" s="1"/>
  <c r="W56" i="4" s="1"/>
  <c r="T57" i="4"/>
  <c r="V57" i="4" s="1"/>
  <c r="W57" i="4" s="1"/>
  <c r="T58" i="4"/>
  <c r="V58" i="4" s="1"/>
  <c r="W58" i="4" s="1"/>
  <c r="T59" i="4"/>
  <c r="V59" i="4" s="1"/>
  <c r="W59" i="4" s="1"/>
  <c r="T60" i="4"/>
  <c r="V60" i="4" s="1"/>
  <c r="W60" i="4" s="1"/>
  <c r="T61" i="4"/>
  <c r="V61" i="4" s="1"/>
  <c r="W61" i="4" s="1"/>
  <c r="T62" i="4"/>
  <c r="V62" i="4" s="1"/>
  <c r="W62" i="4" s="1"/>
  <c r="T63" i="4"/>
  <c r="V63" i="4" s="1"/>
  <c r="W63" i="4" s="1"/>
  <c r="T24" i="4"/>
  <c r="V24" i="4" s="1"/>
  <c r="W24" i="4" s="1"/>
  <c r="T25" i="4"/>
  <c r="V25" i="4" s="1"/>
  <c r="W25" i="4" s="1"/>
  <c r="T26" i="4"/>
  <c r="V26" i="4" s="1"/>
  <c r="W26" i="4" s="1"/>
  <c r="T27" i="4"/>
  <c r="V27" i="4" s="1"/>
  <c r="W27" i="4" s="1"/>
  <c r="T28" i="4"/>
  <c r="V28" i="4" s="1"/>
  <c r="W28" i="4" s="1"/>
  <c r="T29" i="4"/>
  <c r="V29" i="4" s="1"/>
  <c r="W29" i="4" s="1"/>
  <c r="T30" i="4"/>
  <c r="V30" i="4" s="1"/>
  <c r="W30" i="4" s="1"/>
  <c r="T31" i="4"/>
  <c r="V31" i="4" s="1"/>
  <c r="W31" i="4" s="1"/>
  <c r="T32" i="4"/>
  <c r="V32" i="4" s="1"/>
  <c r="W32" i="4" s="1"/>
  <c r="T33" i="4"/>
  <c r="V33" i="4" s="1"/>
  <c r="W33" i="4" s="1"/>
  <c r="T34" i="4"/>
  <c r="V34" i="4" s="1"/>
  <c r="W34" i="4" s="1"/>
  <c r="T35" i="4"/>
  <c r="V35" i="4" s="1"/>
  <c r="W35" i="4" s="1"/>
  <c r="T36" i="4"/>
  <c r="V36" i="4" s="1"/>
  <c r="W36" i="4" s="1"/>
  <c r="T37" i="4"/>
  <c r="V37" i="4" s="1"/>
  <c r="W37" i="4" s="1"/>
  <c r="T38" i="4"/>
  <c r="V38" i="4" s="1"/>
  <c r="W38" i="4" s="1"/>
  <c r="T39" i="4"/>
  <c r="V39" i="4" s="1"/>
  <c r="W39" i="4" s="1"/>
  <c r="T40" i="4"/>
  <c r="V40" i="4" s="1"/>
  <c r="W40" i="4" s="1"/>
  <c r="T41" i="4"/>
  <c r="V41" i="4" s="1"/>
  <c r="W41" i="4" s="1"/>
  <c r="T42" i="4"/>
  <c r="V42" i="4" s="1"/>
  <c r="W42" i="4" s="1"/>
  <c r="T43" i="4"/>
  <c r="V43" i="4" s="1"/>
  <c r="W43" i="4" s="1"/>
  <c r="T44" i="4"/>
  <c r="V44" i="4" s="1"/>
  <c r="W44" i="4" s="1"/>
  <c r="T45" i="4"/>
  <c r="V45" i="4" s="1"/>
  <c r="W45" i="4" s="1"/>
  <c r="T46" i="4"/>
  <c r="V46" i="4" s="1"/>
  <c r="W46" i="4" s="1"/>
  <c r="T47" i="4"/>
  <c r="V47" i="4" s="1"/>
  <c r="W47" i="4" s="1"/>
  <c r="T6" i="4"/>
  <c r="V6" i="4" s="1"/>
  <c r="W6" i="4" s="1"/>
  <c r="T7" i="4"/>
  <c r="V7" i="4" s="1"/>
  <c r="W7" i="4" s="1"/>
  <c r="T8" i="4"/>
  <c r="V8" i="4" s="1"/>
  <c r="W8" i="4" s="1"/>
  <c r="T9" i="4"/>
  <c r="V9" i="4" s="1"/>
  <c r="W9" i="4" s="1"/>
  <c r="T10" i="4"/>
  <c r="V10" i="4" s="1"/>
  <c r="W10" i="4" s="1"/>
  <c r="T11" i="4"/>
  <c r="V11" i="4" s="1"/>
  <c r="W11" i="4" s="1"/>
  <c r="T12" i="4"/>
  <c r="V12" i="4" s="1"/>
  <c r="W12" i="4" s="1"/>
  <c r="T13" i="4"/>
  <c r="V13" i="4" s="1"/>
  <c r="W13" i="4" s="1"/>
  <c r="T14" i="4"/>
  <c r="V14" i="4" s="1"/>
  <c r="W14" i="4" s="1"/>
  <c r="T15" i="4"/>
  <c r="V15" i="4" s="1"/>
  <c r="W15" i="4" s="1"/>
  <c r="T16" i="4"/>
  <c r="V16" i="4" s="1"/>
  <c r="W16" i="4" s="1"/>
  <c r="T17" i="4"/>
  <c r="V17" i="4" s="1"/>
  <c r="W17" i="4" s="1"/>
  <c r="T18" i="4"/>
  <c r="V18" i="4" s="1"/>
  <c r="W18" i="4" s="1"/>
  <c r="T19" i="4"/>
  <c r="V19" i="4" s="1"/>
  <c r="W19" i="4" s="1"/>
  <c r="T20" i="4"/>
  <c r="V20" i="4" s="1"/>
  <c r="W20" i="4" s="1"/>
  <c r="T21" i="4"/>
  <c r="V21" i="4" s="1"/>
  <c r="W21" i="4" s="1"/>
  <c r="T22" i="4"/>
  <c r="V22" i="4" s="1"/>
  <c r="W22" i="4" s="1"/>
  <c r="T23" i="4"/>
  <c r="V23" i="4" s="1"/>
  <c r="W23" i="4" s="1"/>
  <c r="T4" i="4"/>
  <c r="V4" i="4" s="1"/>
  <c r="W4" i="4" s="1"/>
  <c r="T5" i="4"/>
  <c r="V5" i="4" s="1"/>
  <c r="W5" i="4" s="1"/>
  <c r="T3" i="4"/>
  <c r="V3" i="4" s="1"/>
  <c r="W3" i="4" s="1"/>
  <c r="F2" i="12"/>
  <c r="G2" i="12"/>
  <c r="F3" i="12"/>
  <c r="G3" i="12"/>
  <c r="F4" i="12"/>
  <c r="G4" i="12"/>
  <c r="F5" i="12"/>
  <c r="G5" i="12"/>
  <c r="F6" i="12"/>
  <c r="G6" i="12"/>
  <c r="F7" i="12"/>
  <c r="G7" i="12"/>
  <c r="F8" i="12"/>
  <c r="G8" i="12"/>
  <c r="F9" i="12"/>
  <c r="G9" i="12"/>
  <c r="F10" i="12"/>
  <c r="G10" i="12"/>
  <c r="F11" i="12"/>
  <c r="G11" i="12"/>
  <c r="F12" i="12"/>
  <c r="G12" i="12"/>
  <c r="F13" i="12"/>
  <c r="G13" i="12"/>
  <c r="F14" i="12"/>
  <c r="G14" i="12"/>
  <c r="F15" i="12"/>
  <c r="G15" i="12"/>
  <c r="F16" i="12"/>
  <c r="G16" i="12"/>
  <c r="F17" i="12"/>
  <c r="G17" i="12"/>
  <c r="F18" i="12"/>
  <c r="G18" i="12"/>
  <c r="F19" i="12"/>
  <c r="G19" i="12"/>
  <c r="F20" i="12"/>
  <c r="G20" i="12"/>
  <c r="F21" i="12"/>
  <c r="G21" i="12"/>
  <c r="F22" i="12"/>
  <c r="G22" i="12"/>
  <c r="F23" i="12"/>
  <c r="G23" i="12"/>
  <c r="F24" i="12"/>
  <c r="G24" i="12"/>
  <c r="F25" i="12"/>
  <c r="G25" i="12"/>
  <c r="F26" i="12"/>
  <c r="G26" i="12"/>
  <c r="F27" i="12"/>
  <c r="G27" i="12"/>
  <c r="F28" i="12"/>
  <c r="G28" i="12"/>
  <c r="F29" i="12"/>
  <c r="G29" i="12"/>
  <c r="F30" i="12"/>
  <c r="G30" i="12"/>
  <c r="F31" i="12"/>
  <c r="G31" i="12"/>
  <c r="F32" i="12"/>
  <c r="G32" i="12"/>
  <c r="F33" i="12"/>
  <c r="G33" i="12"/>
  <c r="F34" i="12"/>
  <c r="G34" i="12"/>
  <c r="F35" i="12"/>
  <c r="G35" i="12"/>
  <c r="F36" i="12"/>
  <c r="G36" i="12"/>
  <c r="F37" i="12"/>
  <c r="G37" i="12"/>
  <c r="F38" i="12"/>
  <c r="G38" i="12"/>
  <c r="F39" i="12"/>
  <c r="G39" i="12"/>
  <c r="F40" i="12"/>
  <c r="G40" i="12"/>
  <c r="F41" i="12"/>
  <c r="G41" i="12"/>
  <c r="F42" i="12"/>
  <c r="G42" i="12"/>
  <c r="F43" i="12"/>
  <c r="G43" i="12"/>
  <c r="F44" i="12"/>
  <c r="G44" i="12"/>
  <c r="F45" i="12"/>
  <c r="G45" i="12"/>
  <c r="F46" i="12"/>
  <c r="G46" i="12"/>
  <c r="F47" i="12"/>
  <c r="G47" i="12"/>
  <c r="F48" i="12"/>
  <c r="G48" i="12"/>
  <c r="F49" i="12"/>
  <c r="G49" i="12"/>
  <c r="F50" i="12"/>
  <c r="G50" i="12"/>
  <c r="F51" i="12"/>
  <c r="G51" i="12"/>
  <c r="F52" i="12"/>
  <c r="G52" i="12"/>
  <c r="F53" i="12"/>
  <c r="G53" i="12"/>
  <c r="F54" i="12"/>
  <c r="G54" i="12"/>
  <c r="F55" i="12"/>
  <c r="G55" i="12"/>
  <c r="F56" i="12"/>
  <c r="G56" i="12"/>
  <c r="F57" i="12"/>
  <c r="G57" i="12"/>
  <c r="F58" i="12"/>
  <c r="G58" i="12"/>
  <c r="F59" i="12"/>
  <c r="G59" i="12"/>
  <c r="F60" i="12"/>
  <c r="G60" i="12"/>
  <c r="F61" i="12"/>
  <c r="G61" i="12"/>
  <c r="F62" i="12"/>
  <c r="G62" i="12"/>
  <c r="F63" i="12"/>
  <c r="G63" i="12"/>
  <c r="F64" i="12"/>
  <c r="G64" i="12"/>
  <c r="F65" i="12"/>
  <c r="G65" i="12"/>
  <c r="F66" i="12"/>
  <c r="G66" i="12"/>
  <c r="F67" i="12"/>
  <c r="G67" i="12"/>
  <c r="F68" i="12"/>
  <c r="G68" i="12"/>
  <c r="F69" i="12"/>
  <c r="G69" i="12"/>
  <c r="F70" i="12"/>
  <c r="G70" i="12"/>
  <c r="F71" i="12"/>
  <c r="G71" i="12"/>
  <c r="F72" i="12"/>
  <c r="G72" i="12"/>
  <c r="F73" i="12"/>
  <c r="G73" i="12"/>
  <c r="F74" i="12"/>
  <c r="G74" i="12"/>
  <c r="F75" i="12"/>
  <c r="G75" i="12"/>
  <c r="F76" i="12"/>
  <c r="G76" i="12"/>
  <c r="F77" i="12"/>
  <c r="G77" i="12"/>
  <c r="F78" i="12"/>
  <c r="G78" i="12"/>
  <c r="F79" i="12"/>
  <c r="G79" i="12"/>
  <c r="F80" i="12"/>
  <c r="G80" i="12"/>
  <c r="F81" i="12"/>
  <c r="G81" i="12"/>
  <c r="F82" i="12"/>
  <c r="G82" i="12"/>
  <c r="F83" i="12"/>
  <c r="G83" i="12"/>
  <c r="F84" i="12"/>
  <c r="G84" i="12"/>
  <c r="F85" i="12"/>
  <c r="G85" i="12"/>
  <c r="F86" i="12"/>
  <c r="G86" i="12"/>
  <c r="F87" i="12"/>
  <c r="G87" i="12"/>
  <c r="F88" i="12"/>
  <c r="G88" i="12"/>
  <c r="F89" i="12"/>
  <c r="G89" i="12"/>
  <c r="F90" i="12"/>
  <c r="G90" i="12"/>
  <c r="F91" i="12"/>
  <c r="G91" i="12"/>
  <c r="F92" i="12"/>
  <c r="G92" i="12"/>
  <c r="F93" i="12"/>
  <c r="G93" i="12"/>
  <c r="F94" i="12"/>
  <c r="G94" i="12"/>
  <c r="F95" i="12"/>
  <c r="G95" i="12"/>
  <c r="F96" i="12"/>
  <c r="G96" i="12"/>
  <c r="F97" i="12"/>
  <c r="G97" i="12"/>
  <c r="F98" i="12"/>
  <c r="G98" i="12"/>
  <c r="F99" i="12"/>
  <c r="G99" i="12"/>
  <c r="F100" i="12"/>
  <c r="G100" i="12"/>
  <c r="F101" i="12"/>
  <c r="G101" i="12"/>
  <c r="AE18" i="4" a="1"/>
  <c r="AE18" i="4" s="1"/>
  <c r="AE5" i="4" a="1"/>
  <c r="AE5" i="4" s="1"/>
  <c r="D5" i="6"/>
  <c r="C13" i="6"/>
  <c r="E7" i="6" l="1"/>
  <c r="G7" i="6" s="1"/>
  <c r="J7" i="6" s="1"/>
  <c r="E11" i="6"/>
  <c r="E12" i="6"/>
  <c r="E10" i="6"/>
  <c r="E5" i="6"/>
  <c r="F5" i="6" s="1"/>
  <c r="H5" i="6" s="1"/>
  <c r="I5" i="6" s="1"/>
  <c r="G5" i="6"/>
  <c r="J5" i="6" s="1"/>
  <c r="D4" i="6"/>
  <c r="D3" i="6"/>
  <c r="D7" i="6"/>
  <c r="E9" i="6"/>
  <c r="G9" i="6" s="1"/>
  <c r="J9" i="6" s="1"/>
  <c r="D8" i="6"/>
  <c r="E6" i="6"/>
  <c r="G6" i="6" s="1"/>
  <c r="J6" i="6" s="1"/>
  <c r="E3" i="6"/>
  <c r="G3" i="6" s="1"/>
  <c r="J3" i="6" s="1"/>
  <c r="D6" i="6"/>
  <c r="E8" i="6"/>
  <c r="G8" i="6" s="1"/>
  <c r="J8" i="6" s="1"/>
  <c r="E4" i="6"/>
  <c r="G4" i="6" s="1"/>
  <c r="J4" i="6" s="1"/>
  <c r="D9" i="6"/>
  <c r="K5" i="6" l="1"/>
  <c r="L5" i="6" s="1"/>
  <c r="G10" i="6"/>
  <c r="J10" i="6" s="1"/>
  <c r="F10" i="6"/>
  <c r="H10" i="6" s="1"/>
  <c r="I10" i="6" s="1"/>
  <c r="G12" i="6"/>
  <c r="J12" i="6" s="1"/>
  <c r="F12" i="6"/>
  <c r="H12" i="6" s="1"/>
  <c r="I12" i="6" s="1"/>
  <c r="G11" i="6"/>
  <c r="J11" i="6" s="1"/>
  <c r="F11" i="6"/>
  <c r="H11" i="6" s="1"/>
  <c r="I11" i="6" s="1"/>
  <c r="K11" i="6" s="1"/>
  <c r="L11" i="6" s="1"/>
  <c r="F4" i="6"/>
  <c r="H4" i="6" s="1"/>
  <c r="I4" i="6" s="1"/>
  <c r="K4" i="6" s="1"/>
  <c r="L4" i="6" s="1"/>
  <c r="F6" i="6"/>
  <c r="H6" i="6" s="1"/>
  <c r="I6" i="6" s="1"/>
  <c r="K6" i="6" s="1"/>
  <c r="L6" i="6" s="1"/>
  <c r="F9" i="6"/>
  <c r="H9" i="6" s="1"/>
  <c r="I9" i="6" s="1"/>
  <c r="K9" i="6" s="1"/>
  <c r="L9" i="6" s="1"/>
  <c r="F7" i="6"/>
  <c r="H7" i="6" s="1"/>
  <c r="I7" i="6" s="1"/>
  <c r="K7" i="6" s="1"/>
  <c r="L7" i="6" s="1"/>
  <c r="F8" i="6"/>
  <c r="H8" i="6" s="1"/>
  <c r="I8" i="6" s="1"/>
  <c r="K8" i="6" s="1"/>
  <c r="L8" i="6" s="1"/>
  <c r="F3" i="6"/>
  <c r="H3" i="6" s="1"/>
  <c r="I3" i="6" s="1"/>
  <c r="K3" i="6" s="1"/>
  <c r="L3" i="6" s="1"/>
  <c r="K12" i="6" l="1"/>
  <c r="L12" i="6" s="1"/>
  <c r="K10" i="6"/>
  <c r="L10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<sst xmlns="http://schemas.openxmlformats.org/spreadsheetml/2006/main" count="1139" uniqueCount="194">
  <si>
    <t>Donax</t>
  </si>
  <si>
    <t>Amarilla</t>
  </si>
  <si>
    <t>Total</t>
  </si>
  <si>
    <t>W savage</t>
  </si>
  <si>
    <t>se</t>
  </si>
  <si>
    <t>W-1</t>
  </si>
  <si>
    <t>(W-1)2</t>
  </si>
  <si>
    <t>se2</t>
  </si>
  <si>
    <t>P</t>
  </si>
  <si>
    <t>0.00</t>
  </si>
  <si>
    <t>0.11</t>
  </si>
  <si>
    <t>0.19</t>
  </si>
  <si>
    <t>no id</t>
  </si>
  <si>
    <t>0.27</t>
  </si>
  <si>
    <t>0.30</t>
  </si>
  <si>
    <t>1.07</t>
  </si>
  <si>
    <t>0.07</t>
  </si>
  <si>
    <t>0.13</t>
  </si>
  <si>
    <t>0.21</t>
  </si>
  <si>
    <t>0.49</t>
  </si>
  <si>
    <t>0.09</t>
  </si>
  <si>
    <t>0.12</t>
  </si>
  <si>
    <t>0.20</t>
  </si>
  <si>
    <t>0.28</t>
  </si>
  <si>
    <t>0.01</t>
  </si>
  <si>
    <t>1.15</t>
  </si>
  <si>
    <t xml:space="preserve">no id </t>
  </si>
  <si>
    <t>1.20</t>
  </si>
  <si>
    <t>1.29</t>
  </si>
  <si>
    <t>1.39</t>
  </si>
  <si>
    <t>1.43</t>
  </si>
  <si>
    <t>1.13</t>
  </si>
  <si>
    <t>1.48</t>
  </si>
  <si>
    <t>2.27</t>
  </si>
  <si>
    <t>0.42</t>
  </si>
  <si>
    <t>1.34</t>
  </si>
  <si>
    <t>1.54</t>
  </si>
  <si>
    <t>0.05</t>
  </si>
  <si>
    <t>0.15</t>
  </si>
  <si>
    <t>0.29</t>
  </si>
  <si>
    <t>0.55</t>
  </si>
  <si>
    <t>1.08</t>
  </si>
  <si>
    <t>1.11</t>
  </si>
  <si>
    <t>1.21</t>
  </si>
  <si>
    <t>1.36</t>
  </si>
  <si>
    <t>1.46</t>
  </si>
  <si>
    <t>2.03</t>
  </si>
  <si>
    <t>2.06</t>
  </si>
  <si>
    <t>2.19</t>
  </si>
  <si>
    <t>2.20</t>
  </si>
  <si>
    <t>3.08</t>
  </si>
  <si>
    <t>3.26</t>
  </si>
  <si>
    <t>3.44</t>
  </si>
  <si>
    <t>3.46</t>
  </si>
  <si>
    <t>3.51</t>
  </si>
  <si>
    <t>3.56</t>
  </si>
  <si>
    <t>4.19</t>
  </si>
  <si>
    <t>4.44</t>
  </si>
  <si>
    <t>4.46</t>
  </si>
  <si>
    <t>4.51</t>
  </si>
  <si>
    <t>5.06</t>
  </si>
  <si>
    <t>1.28</t>
  </si>
  <si>
    <t>1.32</t>
  </si>
  <si>
    <t>0.06</t>
  </si>
  <si>
    <t>1.16</t>
  </si>
  <si>
    <t>1.59</t>
  </si>
  <si>
    <t>2.35</t>
  </si>
  <si>
    <t>3.15</t>
  </si>
  <si>
    <t>4.06</t>
  </si>
  <si>
    <t>4.21</t>
  </si>
  <si>
    <t>1.52</t>
  </si>
  <si>
    <t>2.22</t>
  </si>
  <si>
    <t>1.45</t>
  </si>
  <si>
    <t>2.23</t>
  </si>
  <si>
    <t>5.23</t>
  </si>
  <si>
    <t>5.33</t>
  </si>
  <si>
    <t>5.40</t>
  </si>
  <si>
    <t>0.17</t>
  </si>
  <si>
    <t>0.59</t>
  </si>
  <si>
    <t>1.10</t>
  </si>
  <si>
    <t>1.30</t>
  </si>
  <si>
    <t>3.20</t>
  </si>
  <si>
    <t>4.09</t>
  </si>
  <si>
    <t>4.15</t>
  </si>
  <si>
    <t>4.17</t>
  </si>
  <si>
    <t>0.02</t>
  </si>
  <si>
    <t>1.38</t>
  </si>
  <si>
    <t>2.09</t>
  </si>
  <si>
    <t>0.16</t>
  </si>
  <si>
    <t>0.04</t>
  </si>
  <si>
    <t>0.22</t>
  </si>
  <si>
    <t>0.36</t>
  </si>
  <si>
    <t>0.37</t>
  </si>
  <si>
    <t>1.00</t>
  </si>
  <si>
    <t>1.04</t>
  </si>
  <si>
    <t>1.05</t>
  </si>
  <si>
    <t>1.37</t>
  </si>
  <si>
    <t>1.40</t>
  </si>
  <si>
    <t>0.56</t>
  </si>
  <si>
    <t>1.02</t>
  </si>
  <si>
    <t>1.18</t>
  </si>
  <si>
    <t>2.44</t>
  </si>
  <si>
    <t>2.49</t>
  </si>
  <si>
    <t>2.56</t>
  </si>
  <si>
    <t>3.13</t>
  </si>
  <si>
    <t>2.25</t>
  </si>
  <si>
    <t>3.07</t>
  </si>
  <si>
    <t>3.09</t>
  </si>
  <si>
    <t>2.15</t>
  </si>
  <si>
    <t>2.10</t>
  </si>
  <si>
    <t>2.14</t>
  </si>
  <si>
    <t>0.40</t>
  </si>
  <si>
    <t>1.17</t>
  </si>
  <si>
    <t>1.19</t>
  </si>
  <si>
    <t>4.03</t>
  </si>
  <si>
    <t>0.31</t>
  </si>
  <si>
    <t>0.33</t>
  </si>
  <si>
    <t>0.45</t>
  </si>
  <si>
    <t>1.27</t>
  </si>
  <si>
    <t>1.49</t>
  </si>
  <si>
    <t>0.03</t>
  </si>
  <si>
    <t>0.25</t>
  </si>
  <si>
    <t>0.47</t>
  </si>
  <si>
    <t>0.57</t>
  </si>
  <si>
    <t>1.12</t>
  </si>
  <si>
    <t xml:space="preserve">0.03 </t>
  </si>
  <si>
    <t>0.23</t>
  </si>
  <si>
    <t>0.48</t>
  </si>
  <si>
    <t>0.53</t>
  </si>
  <si>
    <t>1.06</t>
  </si>
  <si>
    <t>0.46</t>
  </si>
  <si>
    <t>0-3</t>
  </si>
  <si>
    <t>3-6</t>
  </si>
  <si>
    <t>6-9</t>
  </si>
  <si>
    <t>9-12</t>
  </si>
  <si>
    <t>12-15</t>
  </si>
  <si>
    <t>15-18</t>
  </si>
  <si>
    <t>18-21</t>
  </si>
  <si>
    <t>Amarilladesma</t>
  </si>
  <si>
    <t>y= 9E-07x^ 3,7323</t>
  </si>
  <si>
    <t>21-24</t>
  </si>
  <si>
    <t>24-27</t>
  </si>
  <si>
    <t>27-30</t>
  </si>
  <si>
    <t>Days after</t>
  </si>
  <si>
    <t>sin consumo</t>
  </si>
  <si>
    <t>0194 (angeles)</t>
  </si>
  <si>
    <t>0195 (angeles)</t>
  </si>
  <si>
    <t>439 (angeles)</t>
  </si>
  <si>
    <t>441 (angeles)</t>
  </si>
  <si>
    <t>Size classes (mm)</t>
  </si>
  <si>
    <t>Profitability</t>
  </si>
  <si>
    <t>Desvío</t>
  </si>
  <si>
    <t>Species</t>
  </si>
  <si>
    <t>Length (mm)</t>
  </si>
  <si>
    <t>AFDW(mg)</t>
  </si>
  <si>
    <t>Energy (kJ)</t>
  </si>
  <si>
    <t>Strategy</t>
  </si>
  <si>
    <t>Handling time (s)</t>
  </si>
  <si>
    <t>Profitability (kJ/Handling time)</t>
  </si>
  <si>
    <t>Bivalve sp</t>
  </si>
  <si>
    <t xml:space="preserve">Bivalve sp </t>
  </si>
  <si>
    <t>Polychaete</t>
  </si>
  <si>
    <t>Polychaetes</t>
  </si>
  <si>
    <t>Random</t>
  </si>
  <si>
    <t xml:space="preserve">Random </t>
  </si>
  <si>
    <t>Precise</t>
  </si>
  <si>
    <t xml:space="preserve">Precise </t>
  </si>
  <si>
    <t>Pecking</t>
  </si>
  <si>
    <t>Consumed 2021 (videos)</t>
  </si>
  <si>
    <t>Length bivalves available (mm)</t>
  </si>
  <si>
    <t>Length bivalves consumed (mm)</t>
  </si>
  <si>
    <t>Estimated AFDW reg. (g)</t>
  </si>
  <si>
    <t>Estimated AFDW (mg)</t>
  </si>
  <si>
    <t>Energy (Kj)</t>
  </si>
  <si>
    <t>Potential regression eq y= 9E-07x^ 3,7323</t>
  </si>
  <si>
    <t>Available</t>
  </si>
  <si>
    <t>Sup lim</t>
  </si>
  <si>
    <t>Frequency</t>
  </si>
  <si>
    <t>Inf lim</t>
  </si>
  <si>
    <t>Consumed</t>
  </si>
  <si>
    <t>loglength</t>
  </si>
  <si>
    <t>AFDW</t>
  </si>
  <si>
    <t>Length</t>
  </si>
  <si>
    <t>logAFDW</t>
  </si>
  <si>
    <t>Size classes</t>
  </si>
  <si>
    <t>Rel. Consum. (Ui)</t>
  </si>
  <si>
    <t>Rel. availability (Pi)</t>
  </si>
  <si>
    <t>Stadistic</t>
  </si>
  <si>
    <t>Year</t>
  </si>
  <si>
    <t>Average profitability</t>
  </si>
  <si>
    <t>Deviation</t>
  </si>
  <si>
    <t>Total number</t>
  </si>
  <si>
    <t>Size (mm)</t>
  </si>
  <si>
    <t>Profitability (kJ/time)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</si>
</sst>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0" fillId="0" borderId="0" xfId="0" quotePrefix="1"/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16" fontId="0" fillId="0" borderId="0" xfId="0" quotePrefix="1" applyNumberFormat="1" applyAlignment="1">
      <alignment horizontal="right"/>
    </xf>
    <xf numFmtId="0" fontId="0" fillId="0" borderId="0" xfId="0" quotePrefix="1" applyAlignment="1">
      <alignment horizontal="right"/>
    </xf>
    <xf numFmtId="0" fontId="0" fillId="3" borderId="0" xfId="0" applyFill="1"/>
    <xf numFmtId="0" fontId="0" fillId="0" borderId="1" xfId="0" applyBorder="1"/>
    <xf numFmtId="0" fontId="0" fillId="4" borderId="0" xfId="0" applyFill="1"/>
    <xf numFmtId="49" fontId="0" fillId="0" borderId="0" xfId="0" applyNumberFormat="1"/>
    <xf numFmtId="49" fontId="0" fillId="5" borderId="0" xfId="0" applyNumberFormat="1" applyFill="1"/>
    <xf numFmtId="0" fontId="0" fillId="5" borderId="0" xfId="0" applyFill="1"/>
    <xf numFmtId="0" fontId="3" fillId="0" borderId="0" xfId="0" applyFont="1"/>
    <xf numFmtId="2" fontId="0" fillId="0" borderId="0" xfId="0" applyNumberFormat="1"/>
    <xf numFmtId="49" fontId="0" fillId="0" borderId="1" xfId="0" applyNumberFormat="1" applyBorder="1"/>
    <xf numFmtId="49" fontId="0" fillId="0" borderId="0" xfId="0" quotePrefix="1" applyNumberFormat="1" applyAlignment="1">
      <alignment horizontal="right"/>
    </xf>
    <xf numFmtId="49" fontId="0" fillId="0" borderId="0" xfId="0" applyNumberFormat="1" applyAlignment="1">
      <alignment horizontal="right"/>
    </xf>
    <xf numFmtId="0" fontId="0" fillId="6" borderId="0" xfId="0" applyFill="1"/>
    <xf numFmtId="0" fontId="4" fillId="0" borderId="0" xfId="0" applyFont="1"/>
    <xf numFmtId="0" fontId="0" fillId="0" borderId="2" xfId="0" applyBorder="1"/>
    <xf numFmtId="164" fontId="0" fillId="0" borderId="2" xfId="0" applyNumberFormat="1" applyBorder="1"/>
    <xf numFmtId="16" fontId="0" fillId="0" borderId="0" xfId="0" applyNumberFormat="1"/>
    <xf numFmtId="0" fontId="0" fillId="0" borderId="0" xfId="0" applyNumberFormat="1"/>
    <xf numFmtId="0" fontId="0" fillId="0" borderId="0" xfId="0" applyFill="1"/>
    <xf numFmtId="0" fontId="4" fillId="0" borderId="0" xfId="0" applyFont="1" applyFill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288A8"/>
      <color rgb="FFACD4E2"/>
      <color rgb="FF3B8FAD"/>
      <color rgb="FFAEAC5C"/>
      <color rgb="FF61A2A7"/>
      <color rgb="FF9DCF8B"/>
      <color rgb="FF7CDE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rgbClr val="B288A8"/>
            </a:solidFill>
          </c:spPr>
          <c:invertIfNegative val="0"/>
          <c:cat>
            <c:strRef>
              <c:f>'Bivalves 2021'!$AB$5:$AB$14</c:f>
              <c:strCache>
                <c:ptCount val="10"/>
                <c:pt idx="0">
                  <c:v>0-3</c:v>
                </c:pt>
                <c:pt idx="1">
                  <c:v>3-6</c:v>
                </c:pt>
                <c:pt idx="2">
                  <c:v>6-9</c:v>
                </c:pt>
                <c:pt idx="3">
                  <c:v>9-12</c:v>
                </c:pt>
                <c:pt idx="4">
                  <c:v>12-15</c:v>
                </c:pt>
                <c:pt idx="5">
                  <c:v>15-18</c:v>
                </c:pt>
                <c:pt idx="6">
                  <c:v>18-21</c:v>
                </c:pt>
                <c:pt idx="7">
                  <c:v>21-24</c:v>
                </c:pt>
                <c:pt idx="8">
                  <c:v>24-27</c:v>
                </c:pt>
                <c:pt idx="9">
                  <c:v>27-30</c:v>
                </c:pt>
              </c:strCache>
            </c:strRef>
          </c:cat>
          <c:val>
            <c:numRef>
              <c:f>'Bivalves 2021'!$AE$5:$AE$14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7</c:v>
                </c:pt>
                <c:pt idx="3">
                  <c:v>20</c:v>
                </c:pt>
                <c:pt idx="4">
                  <c:v>31</c:v>
                </c:pt>
                <c:pt idx="5">
                  <c:v>19</c:v>
                </c:pt>
                <c:pt idx="6">
                  <c:v>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41D-9F4F-BA47-E7B81900A9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axId val="278327791"/>
        <c:axId val="239113951"/>
      </c:barChart>
      <c:lineChart>
        <c:grouping val="standard"/>
        <c:varyColors val="0"/>
        <c:ser>
          <c:idx val="2"/>
          <c:order val="1"/>
          <c:spPr>
            <a:ln w="28575">
              <a:solidFill>
                <a:schemeClr val="tx1"/>
              </a:solidFill>
              <a:headEnd type="oval"/>
              <a:tailEnd type="oval"/>
            </a:ln>
            <a:effectLst/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E-B41D-9F4F-BA47-E7B81900A966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9-B41D-9F4F-BA47-E7B81900A966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A-B41D-9F4F-BA47-E7B81900A966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B41D-9F4F-BA47-E7B81900A966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8-B41D-9F4F-BA47-E7B81900A966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C-B41D-9F4F-BA47-E7B81900A966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D-B41D-9F4F-BA47-E7B81900A966}"/>
              </c:ext>
            </c:extLst>
          </c:dPt>
          <c:cat>
            <c:strRef>
              <c:f>'Bivalves 2021'!$AB$18:$AB$27</c:f>
              <c:strCache>
                <c:ptCount val="10"/>
                <c:pt idx="0">
                  <c:v>0-3</c:v>
                </c:pt>
                <c:pt idx="1">
                  <c:v>3-6</c:v>
                </c:pt>
                <c:pt idx="2">
                  <c:v>6-9</c:v>
                </c:pt>
                <c:pt idx="3">
                  <c:v>9-12</c:v>
                </c:pt>
                <c:pt idx="4">
                  <c:v>12-15</c:v>
                </c:pt>
                <c:pt idx="5">
                  <c:v>15-18</c:v>
                </c:pt>
                <c:pt idx="6">
                  <c:v>18-21</c:v>
                </c:pt>
                <c:pt idx="7">
                  <c:v>21-24</c:v>
                </c:pt>
                <c:pt idx="8">
                  <c:v>24-27</c:v>
                </c:pt>
                <c:pt idx="9">
                  <c:v>27-30</c:v>
                </c:pt>
              </c:strCache>
            </c:strRef>
          </c:cat>
          <c:val>
            <c:numRef>
              <c:f>'Bivalves 2021'!$AE$18:$AE$27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7</c:v>
                </c:pt>
                <c:pt idx="3">
                  <c:v>19</c:v>
                </c:pt>
                <c:pt idx="4">
                  <c:v>25</c:v>
                </c:pt>
                <c:pt idx="5">
                  <c:v>36</c:v>
                </c:pt>
                <c:pt idx="6">
                  <c:v>22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41D-9F4F-BA47-E7B81900A9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8327791"/>
        <c:axId val="239113951"/>
      </c:lineChart>
      <c:catAx>
        <c:axId val="2783277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MX" b="0"/>
                  <a:t>Prey</a:t>
                </a:r>
                <a:r>
                  <a:rPr lang="es-MX" b="0" baseline="0"/>
                  <a:t> s</a:t>
                </a:r>
                <a:r>
                  <a:rPr lang="es-MX" b="0"/>
                  <a:t>ize classes (mm)  </a:t>
                </a:r>
              </a:p>
            </c:rich>
          </c:tx>
          <c:layout>
            <c:manualLayout>
              <c:xMode val="edge"/>
              <c:yMode val="edge"/>
              <c:x val="0.47639949667229714"/>
              <c:y val="0.8815274295178438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239113951"/>
        <c:crosses val="autoZero"/>
        <c:auto val="1"/>
        <c:lblAlgn val="ctr"/>
        <c:lblOffset val="100"/>
        <c:noMultiLvlLbl val="0"/>
      </c:catAx>
      <c:valAx>
        <c:axId val="239113951"/>
        <c:scaling>
          <c:orientation val="minMax"/>
          <c:max val="40"/>
          <c:min val="-1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s-MX" b="0"/>
                  <a:t>Frequency of occurrence (Fo)</a:t>
                </a:r>
              </a:p>
            </c:rich>
          </c:tx>
          <c:layout>
            <c:manualLayout>
              <c:xMode val="edge"/>
              <c:yMode val="edge"/>
              <c:x val="3.3160618153958835E-2"/>
              <c:y val="0.2101879215744330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278327791"/>
        <c:crosses val="autoZero"/>
        <c:crossBetween val="between"/>
        <c:minorUnit val="5"/>
      </c:valAx>
      <c:spPr>
        <a:noFill/>
      </c:spPr>
    </c:plotArea>
    <c:plotVisOnly val="1"/>
    <c:dispBlanksAs val="gap"/>
    <c:showDLblsOverMax val="0"/>
    <c:extLst/>
  </c:chart>
  <c:spPr>
    <a:noFill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7648581598533"/>
          <c:y val="6.1176470588235297E-2"/>
          <c:w val="0.84609815553877687"/>
          <c:h val="0.72516090782769804"/>
        </c:manualLayout>
      </c:layout>
      <c:barChart>
        <c:barDir val="col"/>
        <c:grouping val="clustered"/>
        <c:varyColors val="0"/>
        <c:ser>
          <c:idx val="2"/>
          <c:order val="0"/>
          <c:spPr>
            <a:solidFill>
              <a:srgbClr val="B288A8"/>
            </a:solidFill>
            <a:ln>
              <a:noFill/>
            </a:ln>
            <a:effectLst/>
          </c:spPr>
          <c:invertIfNegative val="0"/>
          <c:cat>
            <c:strRef>
              <c:f>'[1]Bivalvos 22'!$AL$4:$AL$13</c:f>
              <c:strCache>
                <c:ptCount val="10"/>
                <c:pt idx="0">
                  <c:v>0-3</c:v>
                </c:pt>
                <c:pt idx="1">
                  <c:v>3-6</c:v>
                </c:pt>
                <c:pt idx="2">
                  <c:v>6-9</c:v>
                </c:pt>
                <c:pt idx="3">
                  <c:v>9-12</c:v>
                </c:pt>
                <c:pt idx="4">
                  <c:v>12-15</c:v>
                </c:pt>
                <c:pt idx="5">
                  <c:v>15-18</c:v>
                </c:pt>
                <c:pt idx="6">
                  <c:v>18-21</c:v>
                </c:pt>
                <c:pt idx="7">
                  <c:v>21-24</c:v>
                </c:pt>
                <c:pt idx="8">
                  <c:v>24-27</c:v>
                </c:pt>
                <c:pt idx="9">
                  <c:v>27-30</c:v>
                </c:pt>
              </c:strCache>
            </c:strRef>
          </c:cat>
          <c:val>
            <c:numRef>
              <c:f>'[1]Bivalvos 22'!$AN$4:$AN$13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7</c:v>
                </c:pt>
                <c:pt idx="3">
                  <c:v>9</c:v>
                </c:pt>
                <c:pt idx="4">
                  <c:v>3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BB-40A4-8B94-9F4F04C0DB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axId val="1987253728"/>
        <c:axId val="2010141616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tx1"/>
              </a:solidFill>
              <a:round/>
              <a:headEnd type="oval"/>
              <a:tailEnd type="oval"/>
            </a:ln>
            <a:effectLst/>
          </c:spPr>
          <c:marker>
            <c:symbol val="none"/>
          </c:marker>
          <c:dPt>
            <c:idx val="2"/>
            <c:marker>
              <c:symbol val="none"/>
            </c:marker>
            <c:bubble3D val="0"/>
            <c:spPr>
              <a:ln w="28575" cap="rnd">
                <a:solidFill>
                  <a:schemeClr val="tx1"/>
                </a:solidFill>
                <a:round/>
                <a:headEnd type="oval"/>
                <a:tailEnd type="oval"/>
              </a:ln>
              <a:effectLst/>
            </c:spPr>
            <c:extLst>
              <c:ext xmlns:c16="http://schemas.microsoft.com/office/drawing/2014/chart" uri="{C3380CC4-5D6E-409C-BE32-E72D297353CC}">
                <c16:uniqueId val="{00000002-52BB-40A4-8B94-9F4F04C0DB97}"/>
              </c:ext>
            </c:extLst>
          </c:dPt>
          <c:dPt>
            <c:idx val="3"/>
            <c:marker>
              <c:symbol val="none"/>
            </c:marker>
            <c:bubble3D val="0"/>
            <c:spPr>
              <a:ln w="28575" cap="rnd">
                <a:solidFill>
                  <a:schemeClr val="tx1"/>
                </a:solidFill>
                <a:round/>
                <a:headEnd type="oval"/>
                <a:tailEnd type="oval"/>
              </a:ln>
              <a:effectLst/>
            </c:spPr>
            <c:extLst>
              <c:ext xmlns:c16="http://schemas.microsoft.com/office/drawing/2014/chart" uri="{C3380CC4-5D6E-409C-BE32-E72D297353CC}">
                <c16:uniqueId val="{00000004-52BB-40A4-8B94-9F4F04C0DB97}"/>
              </c:ext>
            </c:extLst>
          </c:dPt>
          <c:dPt>
            <c:idx val="4"/>
            <c:marker>
              <c:symbol val="none"/>
            </c:marker>
            <c:bubble3D val="0"/>
            <c:spPr>
              <a:ln w="28575" cap="rnd">
                <a:solidFill>
                  <a:schemeClr val="tx1"/>
                </a:solidFill>
                <a:round/>
                <a:headEnd type="oval"/>
                <a:tailEnd type="oval"/>
              </a:ln>
              <a:effectLst/>
            </c:spPr>
            <c:extLst>
              <c:ext xmlns:c16="http://schemas.microsoft.com/office/drawing/2014/chart" uri="{C3380CC4-5D6E-409C-BE32-E72D297353CC}">
                <c16:uniqueId val="{00000006-52BB-40A4-8B94-9F4F04C0DB97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28575" cap="rnd">
                <a:solidFill>
                  <a:schemeClr val="tx1"/>
                </a:solidFill>
                <a:round/>
                <a:headEnd type="oval"/>
                <a:tailEnd type="oval"/>
              </a:ln>
              <a:effectLst/>
            </c:spPr>
            <c:extLst>
              <c:ext xmlns:c16="http://schemas.microsoft.com/office/drawing/2014/chart" uri="{C3380CC4-5D6E-409C-BE32-E72D297353CC}">
                <c16:uniqueId val="{00000008-52BB-40A4-8B94-9F4F04C0DB97}"/>
              </c:ext>
            </c:extLst>
          </c:dPt>
          <c:dPt>
            <c:idx val="7"/>
            <c:marker>
              <c:symbol val="none"/>
            </c:marker>
            <c:bubble3D val="0"/>
            <c:spPr>
              <a:ln w="28575" cap="rnd">
                <a:solidFill>
                  <a:schemeClr val="tx1"/>
                </a:solidFill>
                <a:round/>
                <a:headEnd type="oval"/>
                <a:tailEnd type="oval"/>
              </a:ln>
              <a:effectLst/>
            </c:spPr>
            <c:extLst>
              <c:ext xmlns:c16="http://schemas.microsoft.com/office/drawing/2014/chart" uri="{C3380CC4-5D6E-409C-BE32-E72D297353CC}">
                <c16:uniqueId val="{0000000A-52BB-40A4-8B94-9F4F04C0DB97}"/>
              </c:ext>
            </c:extLst>
          </c:dPt>
          <c:dPt>
            <c:idx val="8"/>
            <c:marker>
              <c:symbol val="none"/>
            </c:marker>
            <c:bubble3D val="0"/>
            <c:spPr>
              <a:ln w="28575" cap="rnd">
                <a:solidFill>
                  <a:schemeClr val="tx1"/>
                </a:solidFill>
                <a:round/>
                <a:headEnd type="oval"/>
                <a:tailEnd type="oval"/>
              </a:ln>
              <a:effectLst/>
            </c:spPr>
            <c:extLst>
              <c:ext xmlns:c16="http://schemas.microsoft.com/office/drawing/2014/chart" uri="{C3380CC4-5D6E-409C-BE32-E72D297353CC}">
                <c16:uniqueId val="{0000000C-52BB-40A4-8B94-9F4F04C0DB97}"/>
              </c:ext>
            </c:extLst>
          </c:dPt>
          <c:dPt>
            <c:idx val="9"/>
            <c:marker>
              <c:symbol val="none"/>
            </c:marker>
            <c:bubble3D val="0"/>
            <c:spPr>
              <a:ln w="28575" cap="rnd">
                <a:solidFill>
                  <a:schemeClr val="tx1"/>
                </a:solidFill>
                <a:round/>
                <a:headEnd type="oval"/>
                <a:tailEnd type="oval"/>
              </a:ln>
              <a:effectLst/>
            </c:spPr>
            <c:extLst>
              <c:ext xmlns:c16="http://schemas.microsoft.com/office/drawing/2014/chart" uri="{C3380CC4-5D6E-409C-BE32-E72D297353CC}">
                <c16:uniqueId val="{0000000E-52BB-40A4-8B94-9F4F04C0DB97}"/>
              </c:ext>
            </c:extLst>
          </c:dPt>
          <c:cat>
            <c:strRef>
              <c:f>'[1]Bivalvos 22'!$AL$21:$AL$30</c:f>
              <c:strCache>
                <c:ptCount val="10"/>
                <c:pt idx="0">
                  <c:v>0-3</c:v>
                </c:pt>
                <c:pt idx="1">
                  <c:v>3-6</c:v>
                </c:pt>
                <c:pt idx="2">
                  <c:v>6-9</c:v>
                </c:pt>
                <c:pt idx="3">
                  <c:v>9-12</c:v>
                </c:pt>
                <c:pt idx="4">
                  <c:v>12-15</c:v>
                </c:pt>
                <c:pt idx="5">
                  <c:v>15-18</c:v>
                </c:pt>
                <c:pt idx="6">
                  <c:v>18-21</c:v>
                </c:pt>
                <c:pt idx="7">
                  <c:v>21-24</c:v>
                </c:pt>
                <c:pt idx="8">
                  <c:v>24-27</c:v>
                </c:pt>
                <c:pt idx="9">
                  <c:v>27-30</c:v>
                </c:pt>
              </c:strCache>
            </c:strRef>
          </c:cat>
          <c:val>
            <c:numRef>
              <c:f>'[1]Bivalvos 22'!$AN$21:$AN$30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13</c:v>
                </c:pt>
                <c:pt idx="4">
                  <c:v>18</c:v>
                </c:pt>
                <c:pt idx="5">
                  <c:v>13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2BB-40A4-8B94-9F4F04C0DB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87253728"/>
        <c:axId val="2010141616"/>
      </c:lineChart>
      <c:catAx>
        <c:axId val="1987253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ln>
                      <a:noFill/>
                    </a:ln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>
                    <a:solidFill>
                      <a:sysClr val="windowText" lastClr="000000"/>
                    </a:solidFill>
                  </a:rPr>
                  <a:t>Prey</a:t>
                </a:r>
                <a:r>
                  <a:rPr lang="es-MX" baseline="0">
                    <a:solidFill>
                      <a:sysClr val="windowText" lastClr="000000"/>
                    </a:solidFill>
                  </a:rPr>
                  <a:t> </a:t>
                </a:r>
                <a:r>
                  <a:rPr lang="es-MX">
                    <a:solidFill>
                      <a:sysClr val="windowText" lastClr="000000"/>
                    </a:solidFill>
                  </a:rPr>
                  <a:t>Size classes (mm</a:t>
                </a:r>
                <a:r>
                  <a:rPr lang="es-MX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ln>
                    <a:noFill/>
                  </a:ln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2010141616"/>
        <c:crosses val="autoZero"/>
        <c:auto val="1"/>
        <c:lblAlgn val="ctr"/>
        <c:lblOffset val="100"/>
        <c:noMultiLvlLbl val="0"/>
      </c:catAx>
      <c:valAx>
        <c:axId val="2010141616"/>
        <c:scaling>
          <c:orientation val="minMax"/>
          <c:max val="40"/>
          <c:min val="-1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ln>
                      <a:noFill/>
                    </a:ln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>
                    <a:solidFill>
                      <a:sysClr val="windowText" lastClr="000000"/>
                    </a:solidFill>
                  </a:rPr>
                  <a:t>Frequency of occurrence (Fo)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ln>
                    <a:noFill/>
                  </a:ln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98725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>
          <a:ln>
            <a:noFill/>
          </a:ln>
        </a:defRPr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'Regression '!$C$1</c:f>
              <c:strCache>
                <c:ptCount val="1"/>
                <c:pt idx="0">
                  <c:v>AFDW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AR"/>
                </a:p>
              </c:txPr>
            </c:trendlineLbl>
          </c:trendline>
          <c:xVal>
            <c:numRef>
              <c:f>'Regression '!$B$2:$B$101</c:f>
              <c:numCache>
                <c:formatCode>General</c:formatCode>
                <c:ptCount val="100"/>
                <c:pt idx="0">
                  <c:v>13.44</c:v>
                </c:pt>
                <c:pt idx="1">
                  <c:v>12.71</c:v>
                </c:pt>
                <c:pt idx="2">
                  <c:v>11.91</c:v>
                </c:pt>
                <c:pt idx="3">
                  <c:v>13.01</c:v>
                </c:pt>
                <c:pt idx="4">
                  <c:v>16.100000000000001</c:v>
                </c:pt>
                <c:pt idx="5">
                  <c:v>11.63</c:v>
                </c:pt>
                <c:pt idx="6">
                  <c:v>10.78</c:v>
                </c:pt>
                <c:pt idx="7">
                  <c:v>11.7</c:v>
                </c:pt>
                <c:pt idx="8">
                  <c:v>13.64</c:v>
                </c:pt>
                <c:pt idx="9">
                  <c:v>9.66</c:v>
                </c:pt>
                <c:pt idx="10">
                  <c:v>14.78</c:v>
                </c:pt>
                <c:pt idx="11">
                  <c:v>10.41</c:v>
                </c:pt>
                <c:pt idx="12">
                  <c:v>15.99</c:v>
                </c:pt>
                <c:pt idx="13">
                  <c:v>13.42</c:v>
                </c:pt>
                <c:pt idx="14">
                  <c:v>9.16</c:v>
                </c:pt>
                <c:pt idx="15">
                  <c:v>8.4600000000000009</c:v>
                </c:pt>
                <c:pt idx="16">
                  <c:v>11.82</c:v>
                </c:pt>
                <c:pt idx="17">
                  <c:v>10.119999999999999</c:v>
                </c:pt>
                <c:pt idx="18">
                  <c:v>9.1199999999999992</c:v>
                </c:pt>
                <c:pt idx="19">
                  <c:v>9.6199999999999992</c:v>
                </c:pt>
                <c:pt idx="20">
                  <c:v>13.45</c:v>
                </c:pt>
                <c:pt idx="21">
                  <c:v>11.84</c:v>
                </c:pt>
                <c:pt idx="22">
                  <c:v>9.8000000000000007</c:v>
                </c:pt>
                <c:pt idx="23">
                  <c:v>10.210000000000001</c:v>
                </c:pt>
                <c:pt idx="24">
                  <c:v>14.45</c:v>
                </c:pt>
                <c:pt idx="25">
                  <c:v>10.58</c:v>
                </c:pt>
                <c:pt idx="26">
                  <c:v>17.45</c:v>
                </c:pt>
                <c:pt idx="27">
                  <c:v>16.37</c:v>
                </c:pt>
                <c:pt idx="28">
                  <c:v>18.14</c:v>
                </c:pt>
                <c:pt idx="29">
                  <c:v>16.12</c:v>
                </c:pt>
                <c:pt idx="30">
                  <c:v>16.149999999999999</c:v>
                </c:pt>
                <c:pt idx="31">
                  <c:v>13.95</c:v>
                </c:pt>
                <c:pt idx="32">
                  <c:v>13.37</c:v>
                </c:pt>
                <c:pt idx="33">
                  <c:v>12.85</c:v>
                </c:pt>
                <c:pt idx="34">
                  <c:v>12.56</c:v>
                </c:pt>
                <c:pt idx="35">
                  <c:v>19.579999999999998</c:v>
                </c:pt>
                <c:pt idx="36">
                  <c:v>17.190000000000001</c:v>
                </c:pt>
                <c:pt idx="37">
                  <c:v>16.670000000000002</c:v>
                </c:pt>
                <c:pt idx="38">
                  <c:v>13.53</c:v>
                </c:pt>
                <c:pt idx="39">
                  <c:v>18.29</c:v>
                </c:pt>
                <c:pt idx="40">
                  <c:v>18.170000000000002</c:v>
                </c:pt>
                <c:pt idx="41">
                  <c:v>16.690000000000001</c:v>
                </c:pt>
                <c:pt idx="42">
                  <c:v>18.5</c:v>
                </c:pt>
                <c:pt idx="43">
                  <c:v>18.489999999999998</c:v>
                </c:pt>
                <c:pt idx="44">
                  <c:v>17</c:v>
                </c:pt>
                <c:pt idx="45">
                  <c:v>17.46</c:v>
                </c:pt>
                <c:pt idx="46">
                  <c:v>15.62</c:v>
                </c:pt>
                <c:pt idx="47">
                  <c:v>15.36</c:v>
                </c:pt>
                <c:pt idx="48">
                  <c:v>13.88</c:v>
                </c:pt>
                <c:pt idx="49">
                  <c:v>14.68</c:v>
                </c:pt>
                <c:pt idx="50">
                  <c:v>13.9</c:v>
                </c:pt>
                <c:pt idx="51">
                  <c:v>13.55</c:v>
                </c:pt>
                <c:pt idx="52">
                  <c:v>12.85</c:v>
                </c:pt>
                <c:pt idx="53">
                  <c:v>10.32</c:v>
                </c:pt>
                <c:pt idx="54">
                  <c:v>12.09</c:v>
                </c:pt>
                <c:pt idx="55">
                  <c:v>14.94</c:v>
                </c:pt>
                <c:pt idx="56">
                  <c:v>16.78</c:v>
                </c:pt>
                <c:pt idx="57">
                  <c:v>13.27</c:v>
                </c:pt>
                <c:pt idx="58">
                  <c:v>10.26</c:v>
                </c:pt>
                <c:pt idx="59">
                  <c:v>10.67</c:v>
                </c:pt>
                <c:pt idx="60">
                  <c:v>7.05</c:v>
                </c:pt>
                <c:pt idx="61">
                  <c:v>14.23</c:v>
                </c:pt>
                <c:pt idx="62">
                  <c:v>16.829999999999998</c:v>
                </c:pt>
                <c:pt idx="63">
                  <c:v>13.23</c:v>
                </c:pt>
                <c:pt idx="64">
                  <c:v>13.1</c:v>
                </c:pt>
                <c:pt idx="65">
                  <c:v>10.99</c:v>
                </c:pt>
                <c:pt idx="66">
                  <c:v>17.54</c:v>
                </c:pt>
                <c:pt idx="67">
                  <c:v>13.89</c:v>
                </c:pt>
                <c:pt idx="68">
                  <c:v>16.87</c:v>
                </c:pt>
                <c:pt idx="69">
                  <c:v>13.76</c:v>
                </c:pt>
                <c:pt idx="70">
                  <c:v>12.98</c:v>
                </c:pt>
                <c:pt idx="71">
                  <c:v>11.02</c:v>
                </c:pt>
                <c:pt idx="72">
                  <c:v>12.86</c:v>
                </c:pt>
                <c:pt idx="73">
                  <c:v>12.26</c:v>
                </c:pt>
                <c:pt idx="74">
                  <c:v>8.9</c:v>
                </c:pt>
                <c:pt idx="75">
                  <c:v>6.63</c:v>
                </c:pt>
                <c:pt idx="76">
                  <c:v>7.54</c:v>
                </c:pt>
                <c:pt idx="77">
                  <c:v>7.07</c:v>
                </c:pt>
                <c:pt idx="78">
                  <c:v>16.28</c:v>
                </c:pt>
                <c:pt idx="79">
                  <c:v>10.7</c:v>
                </c:pt>
                <c:pt idx="80">
                  <c:v>29</c:v>
                </c:pt>
                <c:pt idx="81">
                  <c:v>14.45</c:v>
                </c:pt>
                <c:pt idx="82">
                  <c:v>28.37</c:v>
                </c:pt>
                <c:pt idx="83">
                  <c:v>12.63</c:v>
                </c:pt>
                <c:pt idx="84">
                  <c:v>28.39</c:v>
                </c:pt>
                <c:pt idx="85">
                  <c:v>29.34</c:v>
                </c:pt>
                <c:pt idx="86">
                  <c:v>9.19</c:v>
                </c:pt>
                <c:pt idx="87">
                  <c:v>8.74</c:v>
                </c:pt>
                <c:pt idx="88">
                  <c:v>27.46</c:v>
                </c:pt>
                <c:pt idx="89">
                  <c:v>17.940000000000001</c:v>
                </c:pt>
                <c:pt idx="90">
                  <c:v>8.8800000000000008</c:v>
                </c:pt>
                <c:pt idx="91">
                  <c:v>15.25</c:v>
                </c:pt>
                <c:pt idx="92">
                  <c:v>10.65</c:v>
                </c:pt>
                <c:pt idx="93">
                  <c:v>11.01</c:v>
                </c:pt>
                <c:pt idx="94">
                  <c:v>10.210000000000001</c:v>
                </c:pt>
                <c:pt idx="95">
                  <c:v>6.85</c:v>
                </c:pt>
                <c:pt idx="96">
                  <c:v>9.8800000000000008</c:v>
                </c:pt>
                <c:pt idx="97">
                  <c:v>10.72</c:v>
                </c:pt>
                <c:pt idx="98">
                  <c:v>7.75</c:v>
                </c:pt>
                <c:pt idx="99">
                  <c:v>6.92</c:v>
                </c:pt>
              </c:numCache>
            </c:numRef>
          </c:xVal>
          <c:yVal>
            <c:numRef>
              <c:f>'Regression '!$C$2:$C$101</c:f>
              <c:numCache>
                <c:formatCode>General</c:formatCode>
                <c:ptCount val="100"/>
                <c:pt idx="0">
                  <c:v>1.2999999999999999E-2</c:v>
                </c:pt>
                <c:pt idx="1">
                  <c:v>8.9999999999999993E-3</c:v>
                </c:pt>
                <c:pt idx="2">
                  <c:v>7.0000000000000001E-3</c:v>
                </c:pt>
                <c:pt idx="3">
                  <c:v>1.2E-2</c:v>
                </c:pt>
                <c:pt idx="4">
                  <c:v>2.1999999999999999E-2</c:v>
                </c:pt>
                <c:pt idx="5">
                  <c:v>0.01</c:v>
                </c:pt>
                <c:pt idx="6">
                  <c:v>6.0000000000000001E-3</c:v>
                </c:pt>
                <c:pt idx="7">
                  <c:v>8.9999999999999993E-3</c:v>
                </c:pt>
                <c:pt idx="8">
                  <c:v>1.2E-2</c:v>
                </c:pt>
                <c:pt idx="9">
                  <c:v>5.0000000000000001E-3</c:v>
                </c:pt>
                <c:pt idx="10">
                  <c:v>0.01</c:v>
                </c:pt>
                <c:pt idx="11">
                  <c:v>5.0000000000000001E-3</c:v>
                </c:pt>
                <c:pt idx="12">
                  <c:v>1.4999999999999999E-2</c:v>
                </c:pt>
                <c:pt idx="13">
                  <c:v>8.9999999999999993E-3</c:v>
                </c:pt>
                <c:pt idx="14">
                  <c:v>3.0000000000000001E-3</c:v>
                </c:pt>
                <c:pt idx="15">
                  <c:v>1E-3</c:v>
                </c:pt>
                <c:pt idx="16">
                  <c:v>7.0000000000000001E-3</c:v>
                </c:pt>
                <c:pt idx="17">
                  <c:v>3.0000000000000001E-3</c:v>
                </c:pt>
                <c:pt idx="18">
                  <c:v>1E-3</c:v>
                </c:pt>
                <c:pt idx="19">
                  <c:v>2E-3</c:v>
                </c:pt>
                <c:pt idx="20">
                  <c:v>1.0999999999999999E-2</c:v>
                </c:pt>
                <c:pt idx="21">
                  <c:v>5.0000000000000001E-3</c:v>
                </c:pt>
                <c:pt idx="22">
                  <c:v>8.0000000000000002E-3</c:v>
                </c:pt>
                <c:pt idx="23">
                  <c:v>3.0000000000000001E-3</c:v>
                </c:pt>
                <c:pt idx="24">
                  <c:v>1.52E-2</c:v>
                </c:pt>
                <c:pt idx="25">
                  <c:v>3.2000000000000002E-3</c:v>
                </c:pt>
                <c:pt idx="26">
                  <c:v>5.2999999999999999E-2</c:v>
                </c:pt>
                <c:pt idx="27">
                  <c:v>3.4000000000000002E-2</c:v>
                </c:pt>
                <c:pt idx="28">
                  <c:v>4.3999999999999997E-2</c:v>
                </c:pt>
                <c:pt idx="29">
                  <c:v>2.8000000000000001E-2</c:v>
                </c:pt>
                <c:pt idx="30">
                  <c:v>0.03</c:v>
                </c:pt>
                <c:pt idx="31">
                  <c:v>1.7999999999999999E-2</c:v>
                </c:pt>
                <c:pt idx="32">
                  <c:v>1.2E-2</c:v>
                </c:pt>
                <c:pt idx="33">
                  <c:v>1.2999999999999999E-2</c:v>
                </c:pt>
                <c:pt idx="34">
                  <c:v>0.01</c:v>
                </c:pt>
                <c:pt idx="35">
                  <c:v>4.9000000000000002E-2</c:v>
                </c:pt>
                <c:pt idx="36">
                  <c:v>3.4000000000000002E-2</c:v>
                </c:pt>
                <c:pt idx="37">
                  <c:v>2.5999999999999999E-2</c:v>
                </c:pt>
                <c:pt idx="38">
                  <c:v>1.4E-2</c:v>
                </c:pt>
                <c:pt idx="39">
                  <c:v>0.04</c:v>
                </c:pt>
                <c:pt idx="40">
                  <c:v>3.1E-2</c:v>
                </c:pt>
                <c:pt idx="41">
                  <c:v>3.4000000000000002E-2</c:v>
                </c:pt>
                <c:pt idx="42">
                  <c:v>0.05</c:v>
                </c:pt>
                <c:pt idx="43">
                  <c:v>0.05</c:v>
                </c:pt>
                <c:pt idx="44">
                  <c:v>3.9E-2</c:v>
                </c:pt>
                <c:pt idx="45">
                  <c:v>4.1000000000000002E-2</c:v>
                </c:pt>
                <c:pt idx="46">
                  <c:v>2.8000000000000001E-2</c:v>
                </c:pt>
                <c:pt idx="47">
                  <c:v>2.5000000000000001E-2</c:v>
                </c:pt>
                <c:pt idx="48">
                  <c:v>1.7999999999999999E-2</c:v>
                </c:pt>
                <c:pt idx="49">
                  <c:v>2.1999999999999999E-2</c:v>
                </c:pt>
                <c:pt idx="50">
                  <c:v>2.3E-2</c:v>
                </c:pt>
                <c:pt idx="51">
                  <c:v>1.4E-2</c:v>
                </c:pt>
                <c:pt idx="52">
                  <c:v>1.6E-2</c:v>
                </c:pt>
                <c:pt idx="53">
                  <c:v>6.0000000000000001E-3</c:v>
                </c:pt>
                <c:pt idx="54">
                  <c:v>1.2E-2</c:v>
                </c:pt>
                <c:pt idx="55">
                  <c:v>2.4E-2</c:v>
                </c:pt>
                <c:pt idx="56">
                  <c:v>3.7999999999999999E-2</c:v>
                </c:pt>
                <c:pt idx="57">
                  <c:v>1.2999999999999999E-2</c:v>
                </c:pt>
                <c:pt idx="58">
                  <c:v>8.0000000000000002E-3</c:v>
                </c:pt>
                <c:pt idx="59">
                  <c:v>5.0000000000000001E-3</c:v>
                </c:pt>
                <c:pt idx="60">
                  <c:v>1E-3</c:v>
                </c:pt>
                <c:pt idx="61">
                  <c:v>0.02</c:v>
                </c:pt>
                <c:pt idx="62">
                  <c:v>2.9000000000000001E-2</c:v>
                </c:pt>
                <c:pt idx="63">
                  <c:v>1.2E-2</c:v>
                </c:pt>
                <c:pt idx="64">
                  <c:v>1.2E-2</c:v>
                </c:pt>
                <c:pt idx="65">
                  <c:v>8.9999999999999993E-3</c:v>
                </c:pt>
                <c:pt idx="66">
                  <c:v>4.1000000000000002E-2</c:v>
                </c:pt>
                <c:pt idx="67">
                  <c:v>1.2E-2</c:v>
                </c:pt>
                <c:pt idx="68">
                  <c:v>3.5999999999999997E-2</c:v>
                </c:pt>
                <c:pt idx="69">
                  <c:v>1.9E-2</c:v>
                </c:pt>
                <c:pt idx="70">
                  <c:v>1.2999999999999999E-2</c:v>
                </c:pt>
                <c:pt idx="71">
                  <c:v>7.0000000000000001E-3</c:v>
                </c:pt>
                <c:pt idx="72">
                  <c:v>1.6E-2</c:v>
                </c:pt>
                <c:pt idx="73">
                  <c:v>1.4999999999999999E-2</c:v>
                </c:pt>
                <c:pt idx="74">
                  <c:v>3.0000000000000001E-3</c:v>
                </c:pt>
                <c:pt idx="75">
                  <c:v>1E-3</c:v>
                </c:pt>
                <c:pt idx="76">
                  <c:v>2E-3</c:v>
                </c:pt>
                <c:pt idx="77">
                  <c:v>2E-3</c:v>
                </c:pt>
                <c:pt idx="78">
                  <c:v>2.9600000000000001E-2</c:v>
                </c:pt>
                <c:pt idx="79">
                  <c:v>6.7999999999999996E-3</c:v>
                </c:pt>
                <c:pt idx="80">
                  <c:v>0.24759999999999999</c:v>
                </c:pt>
                <c:pt idx="81">
                  <c:v>2.2700000000000001E-2</c:v>
                </c:pt>
                <c:pt idx="82">
                  <c:v>0.22509999999999999</c:v>
                </c:pt>
                <c:pt idx="83">
                  <c:v>1.32E-2</c:v>
                </c:pt>
                <c:pt idx="84">
                  <c:v>0.20100000000000001</c:v>
                </c:pt>
                <c:pt idx="85">
                  <c:v>0.28339999999999999</c:v>
                </c:pt>
                <c:pt idx="86">
                  <c:v>4.1000000000000003E-3</c:v>
                </c:pt>
                <c:pt idx="87">
                  <c:v>3.8999999999999998E-3</c:v>
                </c:pt>
                <c:pt idx="88">
                  <c:v>0.1739</c:v>
                </c:pt>
                <c:pt idx="89">
                  <c:v>4.8599999999999997E-2</c:v>
                </c:pt>
                <c:pt idx="90">
                  <c:v>3.2000000000000002E-3</c:v>
                </c:pt>
                <c:pt idx="91">
                  <c:v>2.76E-2</c:v>
                </c:pt>
                <c:pt idx="92">
                  <c:v>9.4000000000000004E-3</c:v>
                </c:pt>
                <c:pt idx="93">
                  <c:v>8.9999999999999993E-3</c:v>
                </c:pt>
                <c:pt idx="94">
                  <c:v>8.2000000000000007E-3</c:v>
                </c:pt>
                <c:pt idx="95">
                  <c:v>1.1000000000000001E-3</c:v>
                </c:pt>
                <c:pt idx="96">
                  <c:v>6.0000000000000001E-3</c:v>
                </c:pt>
                <c:pt idx="97">
                  <c:v>9.5999999999999992E-3</c:v>
                </c:pt>
                <c:pt idx="98">
                  <c:v>2.3999999999999998E-3</c:v>
                </c:pt>
                <c:pt idx="99">
                  <c:v>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73E-0145-A16F-3F1006A8F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2036640"/>
        <c:axId val="579449568"/>
      </c:scatterChart>
      <c:valAx>
        <c:axId val="582036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579449568"/>
        <c:crosses val="autoZero"/>
        <c:crossBetween val="midCat"/>
      </c:valAx>
      <c:valAx>
        <c:axId val="57944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5820366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'Profitability 2122'!$J$2</c:f>
              <c:strCache>
                <c:ptCount val="1"/>
                <c:pt idx="0">
                  <c:v>Average profitability</c:v>
                </c:pt>
              </c:strCache>
            </c:strRef>
          </c:tx>
          <c:spPr>
            <a:solidFill>
              <a:srgbClr val="61A2A7"/>
            </a:solidFill>
            <a:ln>
              <a:noFill/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'Profitability 2122'!$N$4:$T$4</c:f>
                <c:numCache>
                  <c:formatCode>General</c:formatCode>
                  <c:ptCount val="7"/>
                  <c:pt idx="0">
                    <c:v>0</c:v>
                  </c:pt>
                  <c:pt idx="1">
                    <c:v>0</c:v>
                  </c:pt>
                  <c:pt idx="2">
                    <c:v>2.0607619472883955E-2</c:v>
                  </c:pt>
                  <c:pt idx="3">
                    <c:v>8.7741415307630008E-2</c:v>
                  </c:pt>
                  <c:pt idx="4">
                    <c:v>0.24090246867552978</c:v>
                  </c:pt>
                  <c:pt idx="5">
                    <c:v>0.43811216010328641</c:v>
                  </c:pt>
                  <c:pt idx="6">
                    <c:v>0.83422621140240061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'Profitability 2122'!$I$3:$I$9</c:f>
              <c:strCache>
                <c:ptCount val="7"/>
                <c:pt idx="0">
                  <c:v>0-3</c:v>
                </c:pt>
                <c:pt idx="1">
                  <c:v>3-6</c:v>
                </c:pt>
                <c:pt idx="2">
                  <c:v>6-9</c:v>
                </c:pt>
                <c:pt idx="3">
                  <c:v>9-12</c:v>
                </c:pt>
                <c:pt idx="4">
                  <c:v>12-15</c:v>
                </c:pt>
                <c:pt idx="5">
                  <c:v>15-18</c:v>
                </c:pt>
                <c:pt idx="6">
                  <c:v>18-21</c:v>
                </c:pt>
              </c:strCache>
            </c:strRef>
          </c:cat>
          <c:val>
            <c:numRef>
              <c:f>'Profitability 2122'!$J$3:$J$9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5.6982315308957886E-2</c:v>
                </c:pt>
                <c:pt idx="3">
                  <c:v>0.26152317223014948</c:v>
                </c:pt>
                <c:pt idx="4">
                  <c:v>0.53716740393365248</c:v>
                </c:pt>
                <c:pt idx="5">
                  <c:v>0.81528657651320668</c:v>
                </c:pt>
                <c:pt idx="6">
                  <c:v>1.1491553361105562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E-0843-AD4F-CADB228C7C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"/>
        <c:overlap val="-27"/>
        <c:axId val="1637380768"/>
        <c:axId val="1703777360"/>
      </c:barChart>
      <c:catAx>
        <c:axId val="16373807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 baseline="0">
                    <a:solidFill>
                      <a:schemeClr val="tx1"/>
                    </a:solidFill>
                  </a:rPr>
                  <a:t>Size classes (mm</a:t>
                </a:r>
                <a:r>
                  <a:rPr lang="es-MX" baseline="0"/>
                  <a:t>)</a:t>
                </a:r>
                <a:endParaRPr lang="es-MX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703777360"/>
        <c:crosses val="autoZero"/>
        <c:auto val="1"/>
        <c:lblAlgn val="ctr"/>
        <c:lblOffset val="100"/>
        <c:noMultiLvlLbl val="0"/>
      </c:catAx>
      <c:valAx>
        <c:axId val="1703777360"/>
        <c:scaling>
          <c:orientation val="minMax"/>
          <c:max val="2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>
                    <a:solidFill>
                      <a:schemeClr val="tx1"/>
                    </a:solidFill>
                  </a:rPr>
                  <a:t>Mean profitability per prey </a:t>
                </a:r>
              </a:p>
            </c:rich>
          </c:tx>
          <c:layout>
            <c:manualLayout>
              <c:xMode val="edge"/>
              <c:yMode val="edge"/>
              <c:x val="2.3965141612200435E-2"/>
              <c:y val="0.2247451597962019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637380768"/>
        <c:crosses val="autoZero"/>
        <c:crossBetween val="between"/>
        <c:majorUnit val="0.2"/>
        <c:minorUnit val="0.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19050</xdr:colOff>
      <xdr:row>6</xdr:row>
      <xdr:rowOff>19050</xdr:rowOff>
    </xdr:from>
    <xdr:to>
      <xdr:col>37</xdr:col>
      <xdr:colOff>209550</xdr:colOff>
      <xdr:row>20</xdr:row>
      <xdr:rowOff>42863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7E8EF38-94F0-AE44-8897-BECF596691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38</xdr:col>
      <xdr:colOff>19050</xdr:colOff>
      <xdr:row>6</xdr:row>
      <xdr:rowOff>0</xdr:rowOff>
    </xdr:from>
    <xdr:to>
      <xdr:col>43</xdr:col>
      <xdr:colOff>463550</xdr:colOff>
      <xdr:row>19</xdr:row>
      <xdr:rowOff>98425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210C503-F2E2-45C5-BC0F-E91D60E86A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395287</xdr:colOff>
      <xdr:row>12</xdr:row>
      <xdr:rowOff>171450</xdr:rowOff>
    </xdr:from>
    <xdr:to>
      <xdr:col>13</xdr:col>
      <xdr:colOff>776287</xdr:colOff>
      <xdr:row>26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E41366-7A2A-0B40-B1C6-0A6BC22B80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406400</xdr:colOff>
      <xdr:row>12</xdr:row>
      <xdr:rowOff>127000</xdr:rowOff>
    </xdr:from>
    <xdr:to>
      <xdr:col>11</xdr:col>
      <xdr:colOff>368300</xdr:colOff>
      <xdr:row>26</xdr:row>
      <xdr:rowOff>25400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240826B-1897-72E4-8123-70E598E6CE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chu/Documents/PLAYERO%20ROJIZO%20Tesis/donax%20y%20amarilla%20disp%20y%20cons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valvos 22"/>
      <sheetName val="Selección talla"/>
    </sheetNames>
    <sheetDataSet>
      <sheetData sheetId="0">
        <row r="4">
          <cell r="AL4" t="str">
            <v>0-3</v>
          </cell>
          <cell r="AN4">
            <v>0</v>
          </cell>
        </row>
        <row r="5">
          <cell r="AL5" t="str">
            <v>3-6</v>
          </cell>
          <cell r="AN5">
            <v>0</v>
          </cell>
        </row>
        <row r="6">
          <cell r="AL6" t="str">
            <v>6-9</v>
          </cell>
          <cell r="AN6">
            <v>7</v>
          </cell>
        </row>
        <row r="7">
          <cell r="AL7" t="str">
            <v>9-12</v>
          </cell>
          <cell r="AN7">
            <v>9</v>
          </cell>
        </row>
        <row r="8">
          <cell r="AL8" t="str">
            <v>12-15</v>
          </cell>
          <cell r="AN8">
            <v>3</v>
          </cell>
        </row>
        <row r="9">
          <cell r="AL9" t="str">
            <v>15-18</v>
          </cell>
          <cell r="AN9">
            <v>3</v>
          </cell>
        </row>
        <row r="10">
          <cell r="AL10" t="str">
            <v>18-21</v>
          </cell>
          <cell r="AN10">
            <v>0</v>
          </cell>
        </row>
        <row r="11">
          <cell r="AL11" t="str">
            <v>21-24</v>
          </cell>
          <cell r="AN11">
            <v>0</v>
          </cell>
        </row>
        <row r="12">
          <cell r="AL12" t="str">
            <v>24-27</v>
          </cell>
          <cell r="AN12">
            <v>0</v>
          </cell>
        </row>
        <row r="13">
          <cell r="AL13" t="str">
            <v>27-30</v>
          </cell>
          <cell r="AN13">
            <v>6</v>
          </cell>
        </row>
        <row r="21">
          <cell r="AL21" t="str">
            <v>0-3</v>
          </cell>
          <cell r="AN21">
            <v>0</v>
          </cell>
        </row>
        <row r="22">
          <cell r="AL22" t="str">
            <v>3-6</v>
          </cell>
          <cell r="AN22">
            <v>0</v>
          </cell>
        </row>
        <row r="23">
          <cell r="AL23" t="str">
            <v>6-9</v>
          </cell>
          <cell r="AN23">
            <v>3</v>
          </cell>
        </row>
        <row r="24">
          <cell r="AL24" t="str">
            <v>9-12</v>
          </cell>
          <cell r="AN24">
            <v>13</v>
          </cell>
        </row>
        <row r="25">
          <cell r="AL25" t="str">
            <v>12-15</v>
          </cell>
          <cell r="AN25">
            <v>18</v>
          </cell>
        </row>
        <row r="26">
          <cell r="AL26" t="str">
            <v>15-18</v>
          </cell>
          <cell r="AN26">
            <v>13</v>
          </cell>
        </row>
        <row r="27">
          <cell r="AL27" t="str">
            <v>18-21</v>
          </cell>
          <cell r="AN27">
            <v>3</v>
          </cell>
        </row>
        <row r="28">
          <cell r="AL28" t="str">
            <v>21-24</v>
          </cell>
          <cell r="AN28">
            <v>0</v>
          </cell>
        </row>
        <row r="29">
          <cell r="AL29" t="str">
            <v>24-27</v>
          </cell>
          <cell r="AN29">
            <v>0</v>
          </cell>
        </row>
        <row r="30">
          <cell r="AL30" t="str">
            <v>27-30</v>
          </cell>
          <cell r="AN30">
            <v>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35F62-93B1-EB4A-9B9C-DC1CF138F55A}">
  <dimension ref="A1:AM344"/>
  <sheetViews>
    <sheetView tabSelected="1" zoomScaleNormal="100" workbookViewId="0">
      <selection activeCell="F14" sqref="F14"/>
    </sheetView>
  </sheetViews>
  <sheetFormatPr baseColWidth="10" defaultRowHeight="15.75" x14ac:dyDescent="0.5"/>
  <cols>
    <col min="1" max="1" width="12.3125" customWidth="1"/>
    <col min="2" max="2" width="11" style="26"/>
    <col min="7" max="7" width="15.625" customWidth="1"/>
    <col min="9" max="9" width="32.3125" customWidth="1"/>
    <col min="12" max="12" width="13.5" customWidth="1"/>
    <col min="13" max="13" width="20.5" customWidth="1"/>
    <col min="14" max="14" width="13.5" customWidth="1"/>
    <col min="15" max="15" width="19.1875" customWidth="1"/>
    <col min="16" max="16" width="12.1875" customWidth="1"/>
    <col min="17" max="17" width="26.625" customWidth="1"/>
    <col min="18" max="18" width="13.5" customWidth="1"/>
    <col min="19" max="19" width="25" customWidth="1"/>
    <col min="20" max="20" width="21.1875" customWidth="1"/>
    <col min="21" max="21" width="7.6875" customWidth="1"/>
    <col min="22" max="22" width="18.8125" customWidth="1"/>
    <col min="23" max="24" width="20.5" customWidth="1"/>
    <col min="25" max="25" width="17.8125" customWidth="1"/>
    <col min="33" max="33" width="14" customWidth="1"/>
    <col min="34" max="34" width="13.8125" customWidth="1"/>
  </cols>
  <sheetData>
    <row r="1" spans="1:39" s="26" customFormat="1" x14ac:dyDescent="0.5">
      <c r="B1" s="26" t="s">
        <v>152</v>
      </c>
      <c r="C1" s="26" t="s">
        <v>153</v>
      </c>
      <c r="D1" s="26" t="s">
        <v>154</v>
      </c>
      <c r="E1" s="26" t="s">
        <v>155</v>
      </c>
      <c r="F1" s="26" t="s">
        <v>156</v>
      </c>
      <c r="G1" s="26" t="s">
        <v>157</v>
      </c>
      <c r="H1" s="26" t="s">
        <v>143</v>
      </c>
      <c r="I1" s="26" t="s">
        <v>158</v>
      </c>
      <c r="L1" s="29" t="s">
        <v>168</v>
      </c>
      <c r="M1" s="29"/>
      <c r="N1" s="28"/>
      <c r="P1" s="26" t="s">
        <v>152</v>
      </c>
      <c r="Q1" s="26" t="s">
        <v>169</v>
      </c>
      <c r="R1" s="26" t="s">
        <v>152</v>
      </c>
      <c r="S1" s="26" t="s">
        <v>170</v>
      </c>
      <c r="T1" s="26" t="s">
        <v>171</v>
      </c>
      <c r="V1" s="26" t="s">
        <v>172</v>
      </c>
      <c r="W1" s="26" t="s">
        <v>173</v>
      </c>
      <c r="Y1" s="26" t="s">
        <v>174</v>
      </c>
      <c r="AC1" s="29"/>
      <c r="AD1" s="29"/>
    </row>
    <row r="2" spans="1:39" x14ac:dyDescent="0.5">
      <c r="A2" s="20">
        <v>9217</v>
      </c>
      <c r="V2" s="4"/>
    </row>
    <row r="3" spans="1:39" x14ac:dyDescent="0.5">
      <c r="A3" t="s">
        <v>9</v>
      </c>
      <c r="B3" s="26" t="s">
        <v>159</v>
      </c>
      <c r="C3">
        <v>11.55</v>
      </c>
      <c r="D3">
        <v>8.3198835784043368</v>
      </c>
      <c r="E3">
        <v>0.19135732230329974</v>
      </c>
      <c r="F3" t="s">
        <v>163</v>
      </c>
      <c r="G3">
        <v>0.5</v>
      </c>
      <c r="H3">
        <v>32</v>
      </c>
      <c r="I3">
        <f t="shared" ref="I3:I8" si="0">E3/G3</f>
        <v>0.38271464460659949</v>
      </c>
      <c r="L3" s="10" t="s">
        <v>191</v>
      </c>
      <c r="M3" s="10"/>
      <c r="N3" s="22"/>
      <c r="P3" t="s">
        <v>0</v>
      </c>
      <c r="Q3" s="1">
        <v>17.45</v>
      </c>
      <c r="R3" t="s">
        <v>0</v>
      </c>
      <c r="S3">
        <v>15.75</v>
      </c>
      <c r="T3">
        <f>0.0000009*S3^3.7323</f>
        <v>2.6476022197665372E-2</v>
      </c>
      <c r="V3">
        <f>T3*1000</f>
        <v>26.476022197665372</v>
      </c>
      <c r="W3" s="5">
        <f>V3*0.023</f>
        <v>0.6089485105463035</v>
      </c>
      <c r="X3" s="5"/>
      <c r="Y3" s="5"/>
      <c r="AC3" s="31" t="s">
        <v>175</v>
      </c>
      <c r="AD3" s="31"/>
      <c r="AE3" s="31"/>
    </row>
    <row r="4" spans="1:39" x14ac:dyDescent="0.5">
      <c r="A4" t="s">
        <v>10</v>
      </c>
      <c r="B4" s="26" t="s">
        <v>0</v>
      </c>
      <c r="C4">
        <v>15.75</v>
      </c>
      <c r="D4">
        <v>26.476022197665372</v>
      </c>
      <c r="E4">
        <v>0.6089485105463035</v>
      </c>
      <c r="F4" t="s">
        <v>163</v>
      </c>
      <c r="G4">
        <v>1</v>
      </c>
      <c r="H4">
        <v>32</v>
      </c>
      <c r="I4">
        <f t="shared" si="0"/>
        <v>0.6089485105463035</v>
      </c>
      <c r="L4" s="10" t="s">
        <v>159</v>
      </c>
      <c r="M4" s="10">
        <v>84</v>
      </c>
      <c r="N4" s="23"/>
      <c r="P4" t="s">
        <v>0</v>
      </c>
      <c r="Q4" s="1">
        <v>16.37</v>
      </c>
      <c r="R4" t="s">
        <v>0</v>
      </c>
      <c r="S4">
        <v>16.829999999999998</v>
      </c>
      <c r="T4">
        <f t="shared" ref="T4:T67" si="1">0.0000009*S4^3.7323</f>
        <v>3.3912222694890137E-2</v>
      </c>
      <c r="V4">
        <f t="shared" ref="V4:V67" si="2">T4*1000</f>
        <v>33.91222269489014</v>
      </c>
      <c r="W4" s="5">
        <f t="shared" ref="W4:W67" si="3">V4*0.023</f>
        <v>0.77998112198247316</v>
      </c>
      <c r="X4" s="5"/>
      <c r="Y4" s="5"/>
      <c r="AC4" t="s">
        <v>176</v>
      </c>
      <c r="AD4" t="s">
        <v>178</v>
      </c>
      <c r="AE4" t="s">
        <v>177</v>
      </c>
    </row>
    <row r="5" spans="1:39" x14ac:dyDescent="0.5">
      <c r="A5" t="s">
        <v>11</v>
      </c>
      <c r="B5" s="26" t="s">
        <v>12</v>
      </c>
      <c r="C5">
        <v>7</v>
      </c>
      <c r="D5">
        <v>1.2835178835794727</v>
      </c>
      <c r="E5">
        <v>2.9520911322327873E-2</v>
      </c>
      <c r="F5" t="s">
        <v>165</v>
      </c>
      <c r="G5">
        <v>0.5</v>
      </c>
      <c r="H5">
        <v>32</v>
      </c>
      <c r="I5">
        <f t="shared" si="0"/>
        <v>5.9041822644655746E-2</v>
      </c>
      <c r="L5" s="10" t="s">
        <v>0</v>
      </c>
      <c r="M5" s="10">
        <v>62</v>
      </c>
      <c r="N5" s="23"/>
      <c r="O5" s="16"/>
      <c r="P5" t="s">
        <v>0</v>
      </c>
      <c r="Q5" s="1">
        <v>18.14</v>
      </c>
      <c r="R5" t="s">
        <v>0</v>
      </c>
      <c r="S5">
        <v>17.32</v>
      </c>
      <c r="T5">
        <f t="shared" si="1"/>
        <v>3.7746335058091038E-2</v>
      </c>
      <c r="V5">
        <f t="shared" si="2"/>
        <v>37.746335058091034</v>
      </c>
      <c r="W5" s="5">
        <f t="shared" si="3"/>
        <v>0.8681657063360938</v>
      </c>
      <c r="X5" s="5"/>
      <c r="Y5" s="5"/>
      <c r="AB5" s="12" t="s">
        <v>131</v>
      </c>
      <c r="AC5">
        <v>3</v>
      </c>
      <c r="AD5">
        <v>0</v>
      </c>
      <c r="AE5" cm="1">
        <f t="array" ref="AE5:AE12">FREQUENCY(Q3:Q85,AC5:AC11)</f>
        <v>0</v>
      </c>
    </row>
    <row r="6" spans="1:39" x14ac:dyDescent="0.5">
      <c r="A6" t="s">
        <v>13</v>
      </c>
      <c r="B6" s="26" t="s">
        <v>0</v>
      </c>
      <c r="C6">
        <v>16.829999999999998</v>
      </c>
      <c r="D6">
        <v>33.91222269489014</v>
      </c>
      <c r="E6">
        <v>0.77998112198247316</v>
      </c>
      <c r="F6" t="s">
        <v>165</v>
      </c>
      <c r="G6">
        <v>1</v>
      </c>
      <c r="H6">
        <v>32</v>
      </c>
      <c r="I6">
        <f t="shared" si="0"/>
        <v>0.77998112198247316</v>
      </c>
      <c r="L6" s="10" t="s">
        <v>1</v>
      </c>
      <c r="M6" s="10">
        <v>11</v>
      </c>
      <c r="N6" s="23"/>
      <c r="O6" s="16"/>
      <c r="P6" t="s">
        <v>0</v>
      </c>
      <c r="Q6" s="1">
        <v>16.12</v>
      </c>
      <c r="R6" t="s">
        <v>0</v>
      </c>
      <c r="S6">
        <v>18.48</v>
      </c>
      <c r="T6">
        <f t="shared" si="1"/>
        <v>4.8078870948783665E-2</v>
      </c>
      <c r="V6">
        <f t="shared" si="2"/>
        <v>48.078870948783667</v>
      </c>
      <c r="W6" s="5">
        <f t="shared" si="3"/>
        <v>1.1058140318220244</v>
      </c>
      <c r="X6" s="5"/>
      <c r="Y6" s="5"/>
      <c r="AB6" s="18" t="s">
        <v>132</v>
      </c>
      <c r="AC6">
        <v>6</v>
      </c>
      <c r="AD6">
        <v>3</v>
      </c>
      <c r="AE6">
        <v>0</v>
      </c>
      <c r="AG6">
        <v>2021</v>
      </c>
      <c r="AM6">
        <v>2022</v>
      </c>
    </row>
    <row r="7" spans="1:39" x14ac:dyDescent="0.5">
      <c r="A7" t="s">
        <v>14</v>
      </c>
      <c r="B7" s="26" t="s">
        <v>161</v>
      </c>
      <c r="C7">
        <v>7</v>
      </c>
      <c r="D7">
        <v>1.2835178835794727</v>
      </c>
      <c r="E7">
        <v>2.9520911322327873E-2</v>
      </c>
      <c r="F7" t="s">
        <v>165</v>
      </c>
      <c r="G7">
        <v>0.5</v>
      </c>
      <c r="H7">
        <v>32</v>
      </c>
      <c r="I7">
        <f t="shared" si="0"/>
        <v>5.9041822644655746E-2</v>
      </c>
      <c r="L7" s="10" t="s">
        <v>12</v>
      </c>
      <c r="M7" s="10">
        <v>11</v>
      </c>
      <c r="N7" s="23"/>
      <c r="O7" s="16"/>
      <c r="P7" t="s">
        <v>0</v>
      </c>
      <c r="Q7" s="1">
        <v>16.149999999999999</v>
      </c>
      <c r="R7" t="s">
        <v>0</v>
      </c>
      <c r="S7">
        <v>17.32</v>
      </c>
      <c r="T7">
        <f t="shared" si="1"/>
        <v>3.7746335058091038E-2</v>
      </c>
      <c r="V7">
        <f t="shared" si="2"/>
        <v>37.746335058091034</v>
      </c>
      <c r="W7" s="5">
        <f t="shared" si="3"/>
        <v>0.8681657063360938</v>
      </c>
      <c r="X7" s="5"/>
      <c r="Y7" s="5"/>
      <c r="AA7" s="8"/>
      <c r="AB7" s="18" t="s">
        <v>133</v>
      </c>
      <c r="AC7">
        <v>9</v>
      </c>
      <c r="AD7">
        <v>6</v>
      </c>
      <c r="AE7">
        <v>7</v>
      </c>
    </row>
    <row r="8" spans="1:39" x14ac:dyDescent="0.5">
      <c r="A8" t="s">
        <v>15</v>
      </c>
      <c r="B8" s="26" t="s">
        <v>0</v>
      </c>
      <c r="C8">
        <v>17.32</v>
      </c>
      <c r="D8">
        <v>37.746335058091034</v>
      </c>
      <c r="E8">
        <v>0.8681657063360938</v>
      </c>
      <c r="F8" t="s">
        <v>165</v>
      </c>
      <c r="G8">
        <v>3</v>
      </c>
      <c r="H8">
        <v>32</v>
      </c>
      <c r="I8">
        <f t="shared" si="0"/>
        <v>0.28938856877869795</v>
      </c>
      <c r="L8" s="10" t="s">
        <v>162</v>
      </c>
      <c r="M8" s="10">
        <v>3</v>
      </c>
      <c r="N8" s="23"/>
      <c r="O8" s="16"/>
      <c r="P8" t="s">
        <v>0</v>
      </c>
      <c r="Q8" s="1">
        <v>13.95</v>
      </c>
      <c r="R8" t="s">
        <v>0</v>
      </c>
      <c r="S8">
        <v>15.99</v>
      </c>
      <c r="T8">
        <f t="shared" si="1"/>
        <v>2.8013419875006138E-2</v>
      </c>
      <c r="V8">
        <f t="shared" si="2"/>
        <v>28.013419875006139</v>
      </c>
      <c r="W8" s="5">
        <f t="shared" si="3"/>
        <v>0.64430865712514118</v>
      </c>
      <c r="X8" s="5"/>
      <c r="Y8" s="5"/>
      <c r="AA8" s="8"/>
      <c r="AB8" s="18" t="s">
        <v>134</v>
      </c>
      <c r="AC8">
        <v>12</v>
      </c>
      <c r="AD8">
        <v>9</v>
      </c>
      <c r="AE8">
        <v>20</v>
      </c>
    </row>
    <row r="9" spans="1:39" x14ac:dyDescent="0.5">
      <c r="M9">
        <f>SUM(M4:M8)</f>
        <v>171</v>
      </c>
      <c r="O9" s="16"/>
      <c r="P9" t="s">
        <v>0</v>
      </c>
      <c r="Q9" s="1">
        <v>13.37</v>
      </c>
      <c r="R9" t="s">
        <v>0</v>
      </c>
      <c r="S9">
        <v>19.25</v>
      </c>
      <c r="T9">
        <f t="shared" si="1"/>
        <v>5.5991659230899327E-2</v>
      </c>
      <c r="V9">
        <f t="shared" si="2"/>
        <v>55.99165923089933</v>
      </c>
      <c r="W9" s="5">
        <f t="shared" si="3"/>
        <v>1.2878081623106845</v>
      </c>
      <c r="X9" s="5"/>
      <c r="Y9" s="5"/>
      <c r="AA9" s="8"/>
      <c r="AB9" s="18" t="s">
        <v>135</v>
      </c>
      <c r="AC9">
        <v>15</v>
      </c>
      <c r="AD9">
        <v>12</v>
      </c>
      <c r="AE9">
        <v>31</v>
      </c>
    </row>
    <row r="10" spans="1:39" x14ac:dyDescent="0.5">
      <c r="A10" s="20">
        <v>9219</v>
      </c>
      <c r="P10" t="s">
        <v>0</v>
      </c>
      <c r="Q10" s="1">
        <v>12.85</v>
      </c>
      <c r="R10" t="s">
        <v>0</v>
      </c>
      <c r="S10">
        <v>14.85</v>
      </c>
      <c r="T10">
        <f t="shared" si="1"/>
        <v>2.1255785187317713E-2</v>
      </c>
      <c r="V10">
        <f t="shared" si="2"/>
        <v>21.255785187317713</v>
      </c>
      <c r="W10" s="5">
        <f t="shared" si="3"/>
        <v>0.48888305930830739</v>
      </c>
      <c r="X10" s="5"/>
      <c r="Y10" s="5"/>
      <c r="AA10" s="8"/>
      <c r="AB10" s="18" t="s">
        <v>136</v>
      </c>
      <c r="AC10">
        <v>18</v>
      </c>
      <c r="AD10">
        <v>15</v>
      </c>
      <c r="AE10">
        <v>19</v>
      </c>
    </row>
    <row r="11" spans="1:39" x14ac:dyDescent="0.5">
      <c r="A11" t="s">
        <v>16</v>
      </c>
      <c r="B11" s="26" t="s">
        <v>0</v>
      </c>
      <c r="C11">
        <v>18.48</v>
      </c>
      <c r="D11">
        <v>48.078870948783667</v>
      </c>
      <c r="E11">
        <v>1.1058140318220244</v>
      </c>
      <c r="F11" t="s">
        <v>165</v>
      </c>
      <c r="G11">
        <v>2</v>
      </c>
      <c r="H11">
        <v>32</v>
      </c>
      <c r="I11">
        <f>E11/G11</f>
        <v>0.55290701591101221</v>
      </c>
      <c r="O11" s="16"/>
      <c r="P11" t="s">
        <v>0</v>
      </c>
      <c r="Q11" s="1">
        <v>12.56</v>
      </c>
      <c r="R11" t="s">
        <v>0</v>
      </c>
      <c r="S11">
        <v>18.309999999999999</v>
      </c>
      <c r="T11">
        <f t="shared" si="1"/>
        <v>4.6448769877478757E-2</v>
      </c>
      <c r="V11">
        <f t="shared" si="2"/>
        <v>46.44876987747876</v>
      </c>
      <c r="W11" s="5">
        <f t="shared" si="3"/>
        <v>1.0683217071820115</v>
      </c>
      <c r="X11" s="5"/>
      <c r="Y11" s="5"/>
      <c r="AA11" s="8"/>
      <c r="AB11" s="19" t="s">
        <v>137</v>
      </c>
      <c r="AC11">
        <v>21</v>
      </c>
      <c r="AD11">
        <v>18</v>
      </c>
      <c r="AE11">
        <v>6</v>
      </c>
    </row>
    <row r="12" spans="1:39" x14ac:dyDescent="0.5">
      <c r="A12" t="s">
        <v>17</v>
      </c>
      <c r="B12" s="26" t="s">
        <v>161</v>
      </c>
      <c r="C12">
        <v>7</v>
      </c>
      <c r="D12">
        <v>1.2835178835794727</v>
      </c>
      <c r="E12">
        <v>2.9520911322327873E-2</v>
      </c>
      <c r="F12" t="s">
        <v>163</v>
      </c>
      <c r="G12">
        <v>0.5</v>
      </c>
      <c r="H12">
        <v>32</v>
      </c>
      <c r="I12">
        <f>E12/G12</f>
        <v>5.9041822644655746E-2</v>
      </c>
      <c r="P12" t="s">
        <v>0</v>
      </c>
      <c r="Q12" s="1">
        <v>9.0500000000000007</v>
      </c>
      <c r="R12" t="s">
        <v>0</v>
      </c>
      <c r="S12">
        <v>13.86</v>
      </c>
      <c r="T12">
        <f t="shared" si="1"/>
        <v>1.6430296993465092E-2</v>
      </c>
      <c r="V12">
        <f t="shared" si="2"/>
        <v>16.430296993465092</v>
      </c>
      <c r="W12" s="5">
        <f t="shared" si="3"/>
        <v>0.37789683084969711</v>
      </c>
      <c r="X12" s="5"/>
      <c r="Y12" s="5"/>
      <c r="AA12" s="5"/>
      <c r="AB12" s="19" t="s">
        <v>140</v>
      </c>
      <c r="AC12">
        <v>24</v>
      </c>
      <c r="AD12">
        <v>21</v>
      </c>
      <c r="AE12">
        <v>0</v>
      </c>
    </row>
    <row r="13" spans="1:39" x14ac:dyDescent="0.5">
      <c r="A13" t="s">
        <v>18</v>
      </c>
      <c r="B13" s="26" t="s">
        <v>0</v>
      </c>
      <c r="C13">
        <v>17.32</v>
      </c>
      <c r="D13">
        <v>37.746335058091034</v>
      </c>
      <c r="E13">
        <v>0.8681657063360938</v>
      </c>
      <c r="F13" t="s">
        <v>165</v>
      </c>
      <c r="G13">
        <v>5</v>
      </c>
      <c r="H13">
        <v>32</v>
      </c>
      <c r="I13">
        <f>E13/G13</f>
        <v>0.17363314126721877</v>
      </c>
      <c r="L13" s="32" t="s">
        <v>156</v>
      </c>
      <c r="M13" s="32"/>
      <c r="P13" t="s">
        <v>0</v>
      </c>
      <c r="Q13" s="1">
        <v>19.579999999999998</v>
      </c>
      <c r="R13" t="s">
        <v>0</v>
      </c>
      <c r="S13">
        <v>15.85</v>
      </c>
      <c r="T13">
        <f t="shared" si="1"/>
        <v>2.7108890353643948E-2</v>
      </c>
      <c r="V13">
        <f t="shared" si="2"/>
        <v>27.108890353643947</v>
      </c>
      <c r="W13" s="5">
        <f t="shared" si="3"/>
        <v>0.62350447813381071</v>
      </c>
      <c r="X13" s="5"/>
      <c r="Y13" s="5"/>
      <c r="AA13" s="5"/>
      <c r="AB13" s="18" t="s">
        <v>141</v>
      </c>
      <c r="AC13">
        <v>27</v>
      </c>
      <c r="AD13">
        <v>24</v>
      </c>
      <c r="AE13">
        <v>0</v>
      </c>
    </row>
    <row r="14" spans="1:39" x14ac:dyDescent="0.5">
      <c r="A14" t="s">
        <v>19</v>
      </c>
      <c r="B14" s="26" t="s">
        <v>0</v>
      </c>
      <c r="C14">
        <v>15.99</v>
      </c>
      <c r="D14">
        <v>28.013419875006139</v>
      </c>
      <c r="E14">
        <v>0.64430865712514118</v>
      </c>
      <c r="F14" t="s">
        <v>165</v>
      </c>
      <c r="G14">
        <v>2</v>
      </c>
      <c r="H14">
        <v>32</v>
      </c>
      <c r="I14">
        <f>E14/G14</f>
        <v>0.32215432856257059</v>
      </c>
      <c r="L14" s="10" t="s">
        <v>165</v>
      </c>
      <c r="M14" s="10">
        <v>30</v>
      </c>
      <c r="P14" t="s">
        <v>0</v>
      </c>
      <c r="Q14" s="1">
        <v>17.190000000000001</v>
      </c>
      <c r="R14" t="s">
        <v>0</v>
      </c>
      <c r="S14">
        <v>15.99</v>
      </c>
      <c r="T14">
        <f t="shared" si="1"/>
        <v>2.8013419875006138E-2</v>
      </c>
      <c r="V14">
        <f t="shared" si="2"/>
        <v>28.013419875006139</v>
      </c>
      <c r="W14" s="5">
        <f t="shared" si="3"/>
        <v>0.64430865712514118</v>
      </c>
      <c r="X14" s="5"/>
      <c r="Y14" s="5"/>
      <c r="AA14" s="8"/>
      <c r="AB14" s="19" t="s">
        <v>142</v>
      </c>
      <c r="AC14">
        <v>30</v>
      </c>
      <c r="AD14">
        <v>27</v>
      </c>
      <c r="AE14">
        <v>0</v>
      </c>
    </row>
    <row r="15" spans="1:39" x14ac:dyDescent="0.5">
      <c r="L15" s="10" t="s">
        <v>163</v>
      </c>
      <c r="M15" s="10">
        <v>138</v>
      </c>
      <c r="P15" t="s">
        <v>0</v>
      </c>
      <c r="Q15" s="1">
        <v>16.670000000000002</v>
      </c>
      <c r="R15" t="s">
        <v>0</v>
      </c>
      <c r="S15">
        <v>13.14</v>
      </c>
      <c r="T15">
        <f t="shared" si="1"/>
        <v>1.3464058534896512E-2</v>
      </c>
      <c r="V15">
        <f t="shared" si="2"/>
        <v>13.464058534896512</v>
      </c>
      <c r="W15" s="5">
        <f t="shared" si="3"/>
        <v>0.30967334630261978</v>
      </c>
      <c r="X15" s="5"/>
      <c r="Y15" s="5"/>
      <c r="AA15" s="5"/>
      <c r="AB15" s="19"/>
    </row>
    <row r="16" spans="1:39" x14ac:dyDescent="0.5">
      <c r="A16" s="20">
        <v>9220</v>
      </c>
      <c r="L16" s="10" t="s">
        <v>167</v>
      </c>
      <c r="M16" s="10">
        <f>COUNTIF(F2:F231, "Pecking")</f>
        <v>3</v>
      </c>
      <c r="P16" t="s">
        <v>0</v>
      </c>
      <c r="Q16" s="1">
        <v>16.149999999999999</v>
      </c>
      <c r="R16" t="s">
        <v>0</v>
      </c>
      <c r="S16">
        <v>12.37</v>
      </c>
      <c r="T16">
        <f t="shared" si="1"/>
        <v>1.0747165563304134E-2</v>
      </c>
      <c r="V16">
        <f t="shared" si="2"/>
        <v>10.747165563304133</v>
      </c>
      <c r="W16" s="5">
        <f t="shared" si="3"/>
        <v>0.24718480795599507</v>
      </c>
      <c r="X16" s="5"/>
      <c r="Y16" s="5"/>
      <c r="AB16" s="12"/>
      <c r="AC16" s="31" t="s">
        <v>179</v>
      </c>
      <c r="AD16" s="31"/>
      <c r="AE16" s="31"/>
    </row>
    <row r="17" spans="1:32" x14ac:dyDescent="0.5">
      <c r="A17" t="s">
        <v>20</v>
      </c>
      <c r="B17" s="26" t="s">
        <v>159</v>
      </c>
      <c r="C17">
        <v>7.7</v>
      </c>
      <c r="D17">
        <v>1.8318581583313087</v>
      </c>
      <c r="E17">
        <v>4.2132737641620101E-2</v>
      </c>
      <c r="F17" t="s">
        <v>163</v>
      </c>
      <c r="G17">
        <v>0.5</v>
      </c>
      <c r="H17">
        <v>32</v>
      </c>
      <c r="I17">
        <f>E17/G17</f>
        <v>8.4265475283240202E-2</v>
      </c>
      <c r="P17" t="s">
        <v>0</v>
      </c>
      <c r="Q17" s="1">
        <v>13.53</v>
      </c>
      <c r="R17" t="s">
        <v>0</v>
      </c>
      <c r="S17">
        <v>12.37</v>
      </c>
      <c r="T17">
        <f t="shared" si="1"/>
        <v>1.0747165563304134E-2</v>
      </c>
      <c r="V17">
        <f t="shared" si="2"/>
        <v>10.747165563304133</v>
      </c>
      <c r="W17" s="5">
        <f t="shared" si="3"/>
        <v>0.24718480795599507</v>
      </c>
      <c r="X17" s="5"/>
      <c r="Y17" s="5"/>
      <c r="AB17" s="12"/>
      <c r="AC17" t="s">
        <v>176</v>
      </c>
      <c r="AD17" t="s">
        <v>178</v>
      </c>
      <c r="AE17" t="s">
        <v>177</v>
      </c>
    </row>
    <row r="18" spans="1:32" x14ac:dyDescent="0.5">
      <c r="A18" t="s">
        <v>21</v>
      </c>
      <c r="B18" s="26" t="s">
        <v>161</v>
      </c>
      <c r="C18">
        <v>7</v>
      </c>
      <c r="D18">
        <v>1.2835178835794727</v>
      </c>
      <c r="E18">
        <v>2.9520911322327873E-2</v>
      </c>
      <c r="F18" t="s">
        <v>163</v>
      </c>
      <c r="G18">
        <v>0.5</v>
      </c>
      <c r="H18">
        <v>32</v>
      </c>
      <c r="I18">
        <f>E18/G18</f>
        <v>5.9041822644655746E-2</v>
      </c>
      <c r="P18" t="s">
        <v>0</v>
      </c>
      <c r="Q18" s="1">
        <v>12.34</v>
      </c>
      <c r="R18" t="s">
        <v>0</v>
      </c>
      <c r="S18">
        <v>16.170000000000002</v>
      </c>
      <c r="T18">
        <f t="shared" si="1"/>
        <v>2.9208611801351727E-2</v>
      </c>
      <c r="V18">
        <f t="shared" si="2"/>
        <v>29.208611801351726</v>
      </c>
      <c r="W18" s="5">
        <f t="shared" si="3"/>
        <v>0.67179807143108972</v>
      </c>
      <c r="X18" s="5"/>
      <c r="Y18" s="5"/>
      <c r="AB18" s="12" t="s">
        <v>131</v>
      </c>
      <c r="AC18">
        <v>3</v>
      </c>
      <c r="AD18">
        <v>0</v>
      </c>
      <c r="AE18" cm="1">
        <f t="array" ref="AE18:AE25">FREQUENCY(S3:S125,AC18:AC24)</f>
        <v>0</v>
      </c>
    </row>
    <row r="19" spans="1:32" x14ac:dyDescent="0.5">
      <c r="A19" t="s">
        <v>22</v>
      </c>
      <c r="B19" s="26" t="s">
        <v>159</v>
      </c>
      <c r="C19">
        <v>12.6</v>
      </c>
      <c r="D19">
        <v>11.512124957777644</v>
      </c>
      <c r="E19">
        <v>0.26477887402888578</v>
      </c>
      <c r="F19" t="s">
        <v>163</v>
      </c>
      <c r="G19">
        <v>2</v>
      </c>
      <c r="H19">
        <v>32</v>
      </c>
      <c r="I19">
        <f>E19/G19</f>
        <v>0.13238943701444289</v>
      </c>
      <c r="P19" t="s">
        <v>0</v>
      </c>
      <c r="Q19" s="1">
        <v>12.76</v>
      </c>
      <c r="R19" t="s">
        <v>0</v>
      </c>
      <c r="S19">
        <v>13.32</v>
      </c>
      <c r="T19">
        <f t="shared" si="1"/>
        <v>1.4165425611893248E-2</v>
      </c>
      <c r="V19">
        <f t="shared" si="2"/>
        <v>14.165425611893248</v>
      </c>
      <c r="W19" s="5">
        <f t="shared" si="3"/>
        <v>0.32580478907354471</v>
      </c>
      <c r="X19" s="5"/>
      <c r="Y19" s="5"/>
      <c r="AB19" s="18" t="s">
        <v>132</v>
      </c>
      <c r="AC19">
        <v>6</v>
      </c>
      <c r="AD19">
        <v>3</v>
      </c>
      <c r="AE19">
        <v>0</v>
      </c>
    </row>
    <row r="20" spans="1:32" x14ac:dyDescent="0.5">
      <c r="A20" t="s">
        <v>23</v>
      </c>
      <c r="B20" s="26" t="s">
        <v>160</v>
      </c>
      <c r="C20">
        <v>15.59</v>
      </c>
      <c r="D20">
        <v>25.486022674673279</v>
      </c>
      <c r="E20">
        <v>0.5861785215174854</v>
      </c>
      <c r="F20" t="s">
        <v>165</v>
      </c>
      <c r="G20">
        <v>3</v>
      </c>
      <c r="H20">
        <v>32</v>
      </c>
      <c r="I20">
        <f>E20/G20</f>
        <v>0.19539284050582847</v>
      </c>
      <c r="P20" t="s">
        <v>0</v>
      </c>
      <c r="Q20" s="1">
        <v>18.29</v>
      </c>
      <c r="R20" t="s">
        <v>0</v>
      </c>
      <c r="S20">
        <v>18.34</v>
      </c>
      <c r="T20">
        <f t="shared" si="1"/>
        <v>4.6733448997120758E-2</v>
      </c>
      <c r="U20" s="15"/>
      <c r="V20">
        <f t="shared" si="2"/>
        <v>46.73344899712076</v>
      </c>
      <c r="W20" s="5">
        <f t="shared" si="3"/>
        <v>1.0748693269337775</v>
      </c>
      <c r="X20" s="5"/>
      <c r="Y20" s="5"/>
      <c r="AB20" s="18" t="s">
        <v>133</v>
      </c>
      <c r="AC20">
        <v>9</v>
      </c>
      <c r="AD20">
        <v>6</v>
      </c>
      <c r="AE20">
        <v>7</v>
      </c>
    </row>
    <row r="21" spans="1:32" x14ac:dyDescent="0.5">
      <c r="P21" t="s">
        <v>0</v>
      </c>
      <c r="Q21" s="1">
        <v>18.170000000000002</v>
      </c>
      <c r="R21" t="s">
        <v>0</v>
      </c>
      <c r="S21">
        <v>15.75</v>
      </c>
      <c r="T21">
        <f t="shared" si="1"/>
        <v>2.6476022197665372E-2</v>
      </c>
      <c r="V21">
        <f t="shared" si="2"/>
        <v>26.476022197665372</v>
      </c>
      <c r="W21" s="5">
        <f t="shared" si="3"/>
        <v>0.6089485105463035</v>
      </c>
      <c r="X21" s="5"/>
      <c r="Y21" s="5"/>
      <c r="AB21" s="18" t="s">
        <v>134</v>
      </c>
      <c r="AC21">
        <v>12</v>
      </c>
      <c r="AD21">
        <v>9</v>
      </c>
      <c r="AE21">
        <v>19</v>
      </c>
    </row>
    <row r="22" spans="1:32" x14ac:dyDescent="0.5">
      <c r="A22" s="20">
        <v>9226</v>
      </c>
      <c r="P22" t="s">
        <v>0</v>
      </c>
      <c r="Q22" s="1">
        <v>16.690000000000001</v>
      </c>
      <c r="R22" t="s">
        <v>0</v>
      </c>
      <c r="S22">
        <v>17.96</v>
      </c>
      <c r="T22">
        <f t="shared" si="1"/>
        <v>4.3220524566316892E-2</v>
      </c>
      <c r="V22">
        <f t="shared" si="2"/>
        <v>43.22052456631689</v>
      </c>
      <c r="W22" s="5">
        <f t="shared" si="3"/>
        <v>0.99407206502528844</v>
      </c>
      <c r="X22" s="5"/>
      <c r="Y22" s="5"/>
      <c r="AB22" s="18" t="s">
        <v>135</v>
      </c>
      <c r="AC22">
        <v>15</v>
      </c>
      <c r="AD22">
        <v>12</v>
      </c>
      <c r="AE22">
        <v>25</v>
      </c>
    </row>
    <row r="23" spans="1:32" x14ac:dyDescent="0.5">
      <c r="A23" t="s">
        <v>24</v>
      </c>
      <c r="B23" s="26" t="s">
        <v>0</v>
      </c>
      <c r="C23">
        <v>19.25</v>
      </c>
      <c r="D23">
        <v>55.99165923089933</v>
      </c>
      <c r="E23">
        <v>1.2878081623106845</v>
      </c>
      <c r="F23" t="s">
        <v>165</v>
      </c>
      <c r="G23">
        <v>1</v>
      </c>
      <c r="H23">
        <v>32</v>
      </c>
      <c r="I23">
        <f t="shared" ref="I23:I28" si="4">E23/G23</f>
        <v>1.2878081623106845</v>
      </c>
      <c r="P23" t="s">
        <v>0</v>
      </c>
      <c r="Q23" s="1">
        <v>18.5</v>
      </c>
      <c r="R23" t="s">
        <v>0</v>
      </c>
      <c r="S23">
        <v>19.8</v>
      </c>
      <c r="T23">
        <f t="shared" si="1"/>
        <v>6.2199371888565669E-2</v>
      </c>
      <c r="V23">
        <f t="shared" si="2"/>
        <v>62.199371888565672</v>
      </c>
      <c r="W23" s="5">
        <f t="shared" si="3"/>
        <v>1.4305855534370104</v>
      </c>
      <c r="X23" s="5"/>
      <c r="Y23" s="5"/>
      <c r="AB23" s="18" t="s">
        <v>136</v>
      </c>
      <c r="AC23">
        <v>18</v>
      </c>
      <c r="AD23">
        <v>15</v>
      </c>
      <c r="AE23">
        <v>36</v>
      </c>
    </row>
    <row r="24" spans="1:32" x14ac:dyDescent="0.5">
      <c r="A24" t="s">
        <v>25</v>
      </c>
      <c r="B24" s="26" t="s">
        <v>26</v>
      </c>
      <c r="C24">
        <v>7</v>
      </c>
      <c r="D24">
        <v>1.2835178835794727</v>
      </c>
      <c r="E24">
        <v>2.9520911322327873E-2</v>
      </c>
      <c r="F24" t="s">
        <v>163</v>
      </c>
      <c r="G24">
        <v>0.5</v>
      </c>
      <c r="H24">
        <v>32</v>
      </c>
      <c r="I24">
        <f t="shared" si="4"/>
        <v>5.9041822644655746E-2</v>
      </c>
      <c r="P24" t="s">
        <v>0</v>
      </c>
      <c r="Q24" s="1">
        <v>18.489999999999998</v>
      </c>
      <c r="R24" t="s">
        <v>0</v>
      </c>
      <c r="S24">
        <v>17.32</v>
      </c>
      <c r="T24">
        <f t="shared" si="1"/>
        <v>3.7746335058091038E-2</v>
      </c>
      <c r="V24">
        <f t="shared" si="2"/>
        <v>37.746335058091034</v>
      </c>
      <c r="W24" s="5">
        <f t="shared" si="3"/>
        <v>0.8681657063360938</v>
      </c>
      <c r="X24" s="5"/>
      <c r="Y24" s="5"/>
      <c r="Z24" s="7"/>
      <c r="AA24" s="8"/>
      <c r="AB24" s="19" t="s">
        <v>137</v>
      </c>
      <c r="AC24">
        <v>21</v>
      </c>
      <c r="AD24">
        <v>18</v>
      </c>
      <c r="AE24">
        <v>22</v>
      </c>
    </row>
    <row r="25" spans="1:32" x14ac:dyDescent="0.5">
      <c r="A25" t="s">
        <v>27</v>
      </c>
      <c r="B25" s="26" t="s">
        <v>0</v>
      </c>
      <c r="C25">
        <v>14.85</v>
      </c>
      <c r="D25">
        <v>21.255785187317713</v>
      </c>
      <c r="E25">
        <v>0.48888305930830739</v>
      </c>
      <c r="F25" t="s">
        <v>163</v>
      </c>
      <c r="G25">
        <v>2</v>
      </c>
      <c r="H25">
        <v>32</v>
      </c>
      <c r="I25">
        <f t="shared" si="4"/>
        <v>0.24444152965415369</v>
      </c>
      <c r="P25" t="s">
        <v>0</v>
      </c>
      <c r="Q25" s="1">
        <v>17</v>
      </c>
      <c r="R25" t="s">
        <v>0</v>
      </c>
      <c r="S25">
        <v>15.59</v>
      </c>
      <c r="T25">
        <f t="shared" si="1"/>
        <v>2.548602267467328E-2</v>
      </c>
      <c r="V25">
        <f t="shared" si="2"/>
        <v>25.486022674673279</v>
      </c>
      <c r="W25" s="5">
        <f t="shared" si="3"/>
        <v>0.5861785215174854</v>
      </c>
      <c r="X25" s="5"/>
      <c r="Y25" s="5"/>
      <c r="Z25" s="8"/>
      <c r="AA25" s="8"/>
      <c r="AB25" s="19" t="s">
        <v>140</v>
      </c>
      <c r="AC25">
        <v>24</v>
      </c>
      <c r="AD25">
        <v>21</v>
      </c>
      <c r="AE25">
        <v>0</v>
      </c>
    </row>
    <row r="26" spans="1:32" x14ac:dyDescent="0.5">
      <c r="A26" t="s">
        <v>28</v>
      </c>
      <c r="B26" s="26" t="s">
        <v>159</v>
      </c>
      <c r="C26">
        <v>12.6</v>
      </c>
      <c r="D26">
        <v>11.512124957777644</v>
      </c>
      <c r="E26">
        <v>0.26477887402888578</v>
      </c>
      <c r="F26" t="s">
        <v>163</v>
      </c>
      <c r="G26">
        <v>0.5</v>
      </c>
      <c r="H26">
        <v>32</v>
      </c>
      <c r="I26">
        <f t="shared" si="4"/>
        <v>0.52955774805777156</v>
      </c>
      <c r="P26" t="s">
        <v>0</v>
      </c>
      <c r="Q26" s="1">
        <v>17.46</v>
      </c>
      <c r="R26" t="s">
        <v>0</v>
      </c>
      <c r="S26">
        <v>18.23</v>
      </c>
      <c r="T26">
        <f t="shared" si="1"/>
        <v>4.5695832397100657E-2</v>
      </c>
      <c r="V26">
        <f t="shared" si="2"/>
        <v>45.695832397100659</v>
      </c>
      <c r="W26" s="5">
        <f t="shared" si="3"/>
        <v>1.0510041451333152</v>
      </c>
      <c r="X26" s="5"/>
      <c r="Y26" s="5"/>
      <c r="Z26" s="8"/>
      <c r="AA26" s="8"/>
      <c r="AB26" s="18" t="s">
        <v>141</v>
      </c>
      <c r="AC26">
        <v>27</v>
      </c>
      <c r="AD26">
        <v>24</v>
      </c>
      <c r="AE26">
        <v>0</v>
      </c>
    </row>
    <row r="27" spans="1:32" x14ac:dyDescent="0.5">
      <c r="A27" t="s">
        <v>29</v>
      </c>
      <c r="B27" s="26" t="s">
        <v>160</v>
      </c>
      <c r="C27">
        <v>11.64</v>
      </c>
      <c r="D27">
        <v>8.5644369767545854</v>
      </c>
      <c r="E27">
        <v>0.19698205046535547</v>
      </c>
      <c r="F27" t="s">
        <v>165</v>
      </c>
      <c r="G27">
        <v>0.5</v>
      </c>
      <c r="H27">
        <v>32</v>
      </c>
      <c r="I27">
        <f t="shared" si="4"/>
        <v>0.39396410093071094</v>
      </c>
      <c r="P27" t="s">
        <v>0</v>
      </c>
      <c r="Q27" s="1">
        <v>15.62</v>
      </c>
      <c r="R27" t="s">
        <v>0</v>
      </c>
      <c r="S27">
        <v>15.59</v>
      </c>
      <c r="T27">
        <f t="shared" si="1"/>
        <v>2.548602267467328E-2</v>
      </c>
      <c r="V27">
        <f t="shared" si="2"/>
        <v>25.486022674673279</v>
      </c>
      <c r="W27" s="5">
        <f t="shared" si="3"/>
        <v>0.5861785215174854</v>
      </c>
      <c r="X27" s="5"/>
      <c r="Y27" s="5"/>
      <c r="Z27" s="8"/>
      <c r="AA27" s="8"/>
      <c r="AB27" s="19" t="s">
        <v>142</v>
      </c>
      <c r="AC27">
        <v>30</v>
      </c>
      <c r="AD27">
        <v>27</v>
      </c>
      <c r="AE27">
        <v>0</v>
      </c>
      <c r="AF27" s="2"/>
    </row>
    <row r="28" spans="1:32" x14ac:dyDescent="0.5">
      <c r="A28" t="s">
        <v>30</v>
      </c>
      <c r="B28" s="26" t="s">
        <v>0</v>
      </c>
      <c r="C28">
        <v>18.309999999999999</v>
      </c>
      <c r="D28">
        <v>46.44876987747876</v>
      </c>
      <c r="E28">
        <v>1.0683217071820115</v>
      </c>
      <c r="F28" t="s">
        <v>163</v>
      </c>
      <c r="G28">
        <v>1</v>
      </c>
      <c r="H28">
        <v>32</v>
      </c>
      <c r="I28">
        <f t="shared" si="4"/>
        <v>1.0683217071820115</v>
      </c>
      <c r="P28" t="s">
        <v>0</v>
      </c>
      <c r="Q28" s="1">
        <v>15.36</v>
      </c>
      <c r="R28" t="s">
        <v>0</v>
      </c>
      <c r="S28">
        <v>19.05</v>
      </c>
      <c r="T28">
        <f t="shared" si="1"/>
        <v>5.3851095587104214E-2</v>
      </c>
      <c r="V28">
        <f t="shared" si="2"/>
        <v>53.851095587104211</v>
      </c>
      <c r="W28" s="5">
        <f t="shared" si="3"/>
        <v>1.2385751985033968</v>
      </c>
      <c r="X28" s="5"/>
      <c r="Y28" s="5"/>
      <c r="Z28" s="8"/>
      <c r="AA28" s="8"/>
      <c r="AB28" s="8"/>
      <c r="AF28" s="2"/>
    </row>
    <row r="29" spans="1:32" x14ac:dyDescent="0.5">
      <c r="P29" t="s">
        <v>0</v>
      </c>
      <c r="Q29" s="1">
        <v>13.88</v>
      </c>
      <c r="R29" t="s">
        <v>0</v>
      </c>
      <c r="S29">
        <v>14.43</v>
      </c>
      <c r="T29">
        <f t="shared" si="1"/>
        <v>1.9097311718198649E-2</v>
      </c>
      <c r="V29">
        <f t="shared" si="2"/>
        <v>19.09731171819865</v>
      </c>
      <c r="W29" s="5">
        <f t="shared" si="3"/>
        <v>0.43923816951856892</v>
      </c>
      <c r="X29" s="5"/>
      <c r="Y29" s="5"/>
      <c r="Z29" s="5"/>
      <c r="AA29" s="5"/>
      <c r="AB29" s="5"/>
      <c r="AF29" s="2"/>
    </row>
    <row r="30" spans="1:32" x14ac:dyDescent="0.5">
      <c r="A30" s="20">
        <v>9247</v>
      </c>
      <c r="P30" t="s">
        <v>0</v>
      </c>
      <c r="Q30" s="1">
        <v>14.68</v>
      </c>
      <c r="R30" t="s">
        <v>0</v>
      </c>
      <c r="S30">
        <v>19.25</v>
      </c>
      <c r="T30">
        <f t="shared" si="1"/>
        <v>5.5991659230899327E-2</v>
      </c>
      <c r="V30">
        <f t="shared" si="2"/>
        <v>55.99165923089933</v>
      </c>
      <c r="W30" s="5">
        <f t="shared" si="3"/>
        <v>1.2878081623106845</v>
      </c>
      <c r="X30" s="5"/>
      <c r="Y30" s="5"/>
      <c r="Z30" s="5"/>
      <c r="AA30" s="5"/>
      <c r="AB30" s="5"/>
      <c r="AF30" s="2"/>
    </row>
    <row r="31" spans="1:32" x14ac:dyDescent="0.5">
      <c r="A31" t="s">
        <v>31</v>
      </c>
      <c r="B31" s="26" t="s">
        <v>159</v>
      </c>
      <c r="C31">
        <v>19.21</v>
      </c>
      <c r="D31">
        <v>55.558651136895676</v>
      </c>
      <c r="E31">
        <v>1.2778489761486005</v>
      </c>
      <c r="F31" t="s">
        <v>165</v>
      </c>
      <c r="G31">
        <v>11</v>
      </c>
      <c r="H31">
        <v>37</v>
      </c>
      <c r="I31">
        <f>E31/G31</f>
        <v>0.11616808874078187</v>
      </c>
      <c r="P31" t="s">
        <v>0</v>
      </c>
      <c r="Q31" s="1">
        <v>13.9</v>
      </c>
      <c r="R31" t="s">
        <v>0</v>
      </c>
      <c r="S31">
        <v>15.99</v>
      </c>
      <c r="T31">
        <f t="shared" si="1"/>
        <v>2.8013419875006138E-2</v>
      </c>
      <c r="V31">
        <f t="shared" si="2"/>
        <v>28.013419875006139</v>
      </c>
      <c r="W31" s="5">
        <f t="shared" si="3"/>
        <v>0.64430865712514118</v>
      </c>
      <c r="X31" s="5"/>
      <c r="Y31" s="5"/>
      <c r="Z31" s="8"/>
      <c r="AA31" s="8"/>
      <c r="AB31" s="8"/>
      <c r="AF31" s="2"/>
    </row>
    <row r="32" spans="1:32" x14ac:dyDescent="0.5">
      <c r="A32" t="s">
        <v>32</v>
      </c>
      <c r="B32" s="26" t="s">
        <v>159</v>
      </c>
      <c r="C32">
        <v>15.75</v>
      </c>
      <c r="D32">
        <v>26.476022197665372</v>
      </c>
      <c r="E32">
        <v>0.6089485105463035</v>
      </c>
      <c r="F32" t="s">
        <v>163</v>
      </c>
      <c r="G32">
        <v>1</v>
      </c>
      <c r="H32">
        <v>37</v>
      </c>
      <c r="I32">
        <f>E32/G32</f>
        <v>0.6089485105463035</v>
      </c>
      <c r="P32" t="s">
        <v>0</v>
      </c>
      <c r="Q32" s="1">
        <v>13.55</v>
      </c>
      <c r="R32" t="s">
        <v>0</v>
      </c>
      <c r="S32">
        <v>15.99</v>
      </c>
      <c r="T32">
        <f t="shared" si="1"/>
        <v>2.8013419875006138E-2</v>
      </c>
      <c r="V32">
        <f t="shared" si="2"/>
        <v>28.013419875006139</v>
      </c>
      <c r="W32" s="5">
        <f>V32*0.023</f>
        <v>0.64430865712514118</v>
      </c>
      <c r="X32" s="5"/>
      <c r="Y32" s="5"/>
      <c r="AA32" s="5"/>
      <c r="AB32" s="5"/>
      <c r="AF32" s="2"/>
    </row>
    <row r="33" spans="1:35" x14ac:dyDescent="0.5">
      <c r="A33" t="s">
        <v>33</v>
      </c>
      <c r="B33" s="26" t="s">
        <v>12</v>
      </c>
      <c r="C33">
        <v>7</v>
      </c>
      <c r="D33">
        <v>1.2835178835794727</v>
      </c>
      <c r="E33">
        <v>2.9520911322327873E-2</v>
      </c>
      <c r="F33" t="s">
        <v>166</v>
      </c>
      <c r="G33">
        <v>2</v>
      </c>
      <c r="H33">
        <v>37</v>
      </c>
      <c r="I33">
        <f>E33/G33</f>
        <v>1.4760455661163937E-2</v>
      </c>
      <c r="P33" t="s">
        <v>0</v>
      </c>
      <c r="Q33" s="1">
        <v>12.85</v>
      </c>
      <c r="R33" t="s">
        <v>0</v>
      </c>
      <c r="S33">
        <v>13.32</v>
      </c>
      <c r="T33">
        <f t="shared" si="1"/>
        <v>1.4165425611893248E-2</v>
      </c>
      <c r="V33">
        <f t="shared" si="2"/>
        <v>14.165425611893248</v>
      </c>
      <c r="W33" s="5">
        <f t="shared" si="3"/>
        <v>0.32580478907354471</v>
      </c>
      <c r="X33" s="5"/>
      <c r="Y33" s="5"/>
      <c r="AF33" s="2"/>
    </row>
    <row r="34" spans="1:35" x14ac:dyDescent="0.5">
      <c r="P34" t="s">
        <v>0</v>
      </c>
      <c r="Q34" s="1">
        <v>10.32</v>
      </c>
      <c r="R34" t="s">
        <v>0</v>
      </c>
      <c r="S34">
        <v>15.4</v>
      </c>
      <c r="T34">
        <f t="shared" si="1"/>
        <v>2.4345914686393369E-2</v>
      </c>
      <c r="V34">
        <f t="shared" si="2"/>
        <v>24.345914686393368</v>
      </c>
      <c r="W34" s="5">
        <f t="shared" si="3"/>
        <v>0.55995603778704739</v>
      </c>
      <c r="X34" s="5"/>
      <c r="Y34" s="5"/>
      <c r="AF34" s="2"/>
    </row>
    <row r="35" spans="1:35" x14ac:dyDescent="0.5">
      <c r="A35" s="20">
        <v>9251</v>
      </c>
      <c r="P35" t="s">
        <v>0</v>
      </c>
      <c r="Q35" s="1">
        <v>12.09</v>
      </c>
      <c r="R35" t="s">
        <v>0</v>
      </c>
      <c r="S35">
        <v>13.61</v>
      </c>
      <c r="T35">
        <f t="shared" si="1"/>
        <v>1.5351159714195815E-2</v>
      </c>
      <c r="V35">
        <f>T35*1000</f>
        <v>15.351159714195814</v>
      </c>
      <c r="W35" s="5">
        <f t="shared" si="3"/>
        <v>0.35307667342650373</v>
      </c>
      <c r="X35" s="5"/>
      <c r="Y35" s="5"/>
      <c r="AF35" s="2"/>
    </row>
    <row r="36" spans="1:35" x14ac:dyDescent="0.5">
      <c r="A36" t="s">
        <v>9</v>
      </c>
      <c r="B36" s="26" t="s">
        <v>0</v>
      </c>
      <c r="C36">
        <v>13.86</v>
      </c>
      <c r="D36">
        <v>16.430296993465092</v>
      </c>
      <c r="E36">
        <v>0.37789683084969711</v>
      </c>
      <c r="F36" t="s">
        <v>165</v>
      </c>
      <c r="G36">
        <v>2</v>
      </c>
      <c r="H36">
        <v>37</v>
      </c>
      <c r="I36">
        <f>E36/G36</f>
        <v>0.18894841542484855</v>
      </c>
      <c r="P36" t="s">
        <v>0</v>
      </c>
      <c r="Q36" s="1">
        <v>14.94</v>
      </c>
      <c r="R36" t="s">
        <v>0</v>
      </c>
      <c r="S36">
        <v>9.9</v>
      </c>
      <c r="T36">
        <f t="shared" si="1"/>
        <v>4.6800635057195764E-3</v>
      </c>
      <c r="V36">
        <f t="shared" si="2"/>
        <v>4.6800635057195761</v>
      </c>
      <c r="W36" s="5">
        <f t="shared" si="3"/>
        <v>0.10764146063155025</v>
      </c>
      <c r="X36" s="5"/>
      <c r="Y36" s="5"/>
      <c r="AF36" s="2"/>
    </row>
    <row r="37" spans="1:35" x14ac:dyDescent="0.5">
      <c r="A37" t="s">
        <v>34</v>
      </c>
      <c r="B37" s="26" t="s">
        <v>12</v>
      </c>
      <c r="C37">
        <v>7</v>
      </c>
      <c r="D37">
        <v>1.2835178835794727</v>
      </c>
      <c r="E37">
        <v>2.9520911322327873E-2</v>
      </c>
      <c r="F37" t="s">
        <v>163</v>
      </c>
      <c r="G37">
        <v>2</v>
      </c>
      <c r="H37">
        <v>37</v>
      </c>
      <c r="I37">
        <f>E37/G37</f>
        <v>1.4760455661163937E-2</v>
      </c>
      <c r="P37" t="s">
        <v>0</v>
      </c>
      <c r="Q37" s="1">
        <v>16.78</v>
      </c>
      <c r="R37" t="s">
        <v>0</v>
      </c>
      <c r="S37">
        <v>10.66</v>
      </c>
      <c r="T37">
        <f t="shared" si="1"/>
        <v>6.1679482960544495E-3</v>
      </c>
      <c r="V37">
        <f t="shared" si="2"/>
        <v>6.1679482960544494</v>
      </c>
      <c r="W37" s="5">
        <f t="shared" si="3"/>
        <v>0.14186281080925234</v>
      </c>
      <c r="X37" s="5"/>
      <c r="Y37" s="5"/>
      <c r="AF37" s="2"/>
    </row>
    <row r="38" spans="1:35" x14ac:dyDescent="0.5">
      <c r="A38" t="s">
        <v>35</v>
      </c>
      <c r="B38" s="26" t="s">
        <v>159</v>
      </c>
      <c r="C38">
        <v>7</v>
      </c>
      <c r="D38">
        <v>1.2835178835794727</v>
      </c>
      <c r="E38">
        <v>2.9520911322327873E-2</v>
      </c>
      <c r="F38" t="s">
        <v>163</v>
      </c>
      <c r="G38">
        <v>2</v>
      </c>
      <c r="H38">
        <v>37</v>
      </c>
      <c r="I38">
        <f>E38/G38</f>
        <v>1.4760455661163937E-2</v>
      </c>
      <c r="P38" t="s">
        <v>0</v>
      </c>
      <c r="Q38" s="1">
        <v>13.27</v>
      </c>
      <c r="R38" t="s">
        <v>0</v>
      </c>
      <c r="S38">
        <v>11.99</v>
      </c>
      <c r="T38">
        <f t="shared" si="1"/>
        <v>9.565757050100536E-3</v>
      </c>
      <c r="V38">
        <f t="shared" si="2"/>
        <v>9.5657570501005367</v>
      </c>
      <c r="W38" s="5">
        <f t="shared" si="3"/>
        <v>0.22001241215231235</v>
      </c>
      <c r="X38" s="5"/>
      <c r="Y38" s="5"/>
      <c r="AF38" s="2"/>
    </row>
    <row r="39" spans="1:35" x14ac:dyDescent="0.5">
      <c r="A39" t="s">
        <v>36</v>
      </c>
      <c r="B39" s="26" t="s">
        <v>159</v>
      </c>
      <c r="C39">
        <v>7</v>
      </c>
      <c r="D39">
        <v>1.2835178835794727</v>
      </c>
      <c r="E39">
        <v>2.9520911322327873E-2</v>
      </c>
      <c r="F39" t="s">
        <v>163</v>
      </c>
      <c r="G39">
        <v>2</v>
      </c>
      <c r="H39">
        <v>37</v>
      </c>
      <c r="I39">
        <f>E39/G39</f>
        <v>1.4760455661163937E-2</v>
      </c>
      <c r="P39" t="s">
        <v>0</v>
      </c>
      <c r="Q39" s="1">
        <v>10.26</v>
      </c>
      <c r="R39" t="s">
        <v>0</v>
      </c>
      <c r="S39">
        <v>9.9</v>
      </c>
      <c r="T39">
        <f t="shared" si="1"/>
        <v>4.6800635057195764E-3</v>
      </c>
      <c r="V39">
        <f t="shared" si="2"/>
        <v>4.6800635057195761</v>
      </c>
      <c r="W39" s="5">
        <f t="shared" si="3"/>
        <v>0.10764146063155025</v>
      </c>
      <c r="X39" s="5"/>
      <c r="Y39" s="5"/>
    </row>
    <row r="40" spans="1:35" x14ac:dyDescent="0.5">
      <c r="P40" t="s">
        <v>0</v>
      </c>
      <c r="Q40" s="1">
        <v>10.67</v>
      </c>
      <c r="R40" t="s">
        <v>0</v>
      </c>
      <c r="S40">
        <v>7.42</v>
      </c>
      <c r="T40">
        <f t="shared" si="1"/>
        <v>1.5953317374459805E-3</v>
      </c>
      <c r="V40">
        <f t="shared" si="2"/>
        <v>1.5953317374459806</v>
      </c>
      <c r="W40" s="5">
        <f t="shared" si="3"/>
        <v>3.669262996125755E-2</v>
      </c>
      <c r="X40" s="5"/>
      <c r="Y40" s="5"/>
    </row>
    <row r="41" spans="1:35" x14ac:dyDescent="0.5">
      <c r="A41" s="20">
        <v>9281</v>
      </c>
      <c r="P41" t="s">
        <v>0</v>
      </c>
      <c r="Q41" s="1">
        <v>7.05</v>
      </c>
      <c r="R41" t="s">
        <v>0</v>
      </c>
      <c r="S41">
        <v>14.43</v>
      </c>
      <c r="T41">
        <f t="shared" si="1"/>
        <v>1.9097311718198649E-2</v>
      </c>
      <c r="V41">
        <f t="shared" si="2"/>
        <v>19.09731171819865</v>
      </c>
      <c r="W41" s="5">
        <f t="shared" si="3"/>
        <v>0.43923816951856892</v>
      </c>
      <c r="X41" s="5"/>
      <c r="Y41" s="5"/>
    </row>
    <row r="42" spans="1:35" x14ac:dyDescent="0.5">
      <c r="A42" t="s">
        <v>37</v>
      </c>
      <c r="B42" s="26" t="s">
        <v>0</v>
      </c>
      <c r="C42">
        <v>15.85</v>
      </c>
      <c r="D42">
        <v>27.108890353643947</v>
      </c>
      <c r="E42">
        <v>0.62350447813381071</v>
      </c>
      <c r="F42" t="s">
        <v>163</v>
      </c>
      <c r="G42">
        <v>1</v>
      </c>
      <c r="H42">
        <v>37</v>
      </c>
      <c r="I42">
        <f t="shared" ref="I42:I67" si="5">E42/G42</f>
        <v>0.62350447813381071</v>
      </c>
      <c r="P42" t="s">
        <v>0</v>
      </c>
      <c r="Q42" s="1">
        <v>14.23</v>
      </c>
      <c r="R42" t="s">
        <v>0</v>
      </c>
      <c r="S42">
        <v>8.66</v>
      </c>
      <c r="T42">
        <f t="shared" si="1"/>
        <v>2.840145162503012E-3</v>
      </c>
      <c r="V42">
        <f t="shared" si="2"/>
        <v>2.8401451625030121</v>
      </c>
      <c r="W42" s="5">
        <f t="shared" si="3"/>
        <v>6.5323338737569278E-2</v>
      </c>
      <c r="X42" s="5"/>
      <c r="Y42" s="5"/>
      <c r="AB42" s="30"/>
      <c r="AC42" s="30"/>
      <c r="AD42" s="30"/>
      <c r="AG42" s="30"/>
      <c r="AH42" s="30"/>
      <c r="AI42" s="30"/>
    </row>
    <row r="43" spans="1:35" x14ac:dyDescent="0.5">
      <c r="A43" t="s">
        <v>38</v>
      </c>
      <c r="B43" s="26" t="s">
        <v>12</v>
      </c>
      <c r="C43">
        <v>7</v>
      </c>
      <c r="D43">
        <v>1.2835178835794727</v>
      </c>
      <c r="E43">
        <v>2.9520911322327873E-2</v>
      </c>
      <c r="F43" t="s">
        <v>163</v>
      </c>
      <c r="G43">
        <v>0.5</v>
      </c>
      <c r="H43">
        <v>37</v>
      </c>
      <c r="I43">
        <f t="shared" si="5"/>
        <v>5.9041822644655746E-2</v>
      </c>
      <c r="P43" t="s">
        <v>0</v>
      </c>
      <c r="Q43" s="1">
        <v>16.829999999999998</v>
      </c>
      <c r="R43" t="s">
        <v>0</v>
      </c>
      <c r="S43">
        <v>15.75</v>
      </c>
      <c r="T43">
        <f t="shared" si="1"/>
        <v>2.6476022197665372E-2</v>
      </c>
      <c r="V43">
        <f t="shared" si="2"/>
        <v>26.476022197665372</v>
      </c>
      <c r="W43" s="5">
        <f t="shared" si="3"/>
        <v>0.6089485105463035</v>
      </c>
      <c r="X43" s="5"/>
      <c r="Y43" s="5"/>
      <c r="AB43" s="30"/>
      <c r="AC43" s="30"/>
      <c r="AD43" s="30"/>
      <c r="AG43" s="30"/>
      <c r="AH43" s="30"/>
      <c r="AI43" s="30"/>
    </row>
    <row r="44" spans="1:35" x14ac:dyDescent="0.5">
      <c r="A44" t="s">
        <v>39</v>
      </c>
      <c r="B44" s="26" t="s">
        <v>159</v>
      </c>
      <c r="C44">
        <v>7</v>
      </c>
      <c r="D44">
        <v>1.2835178835794727</v>
      </c>
      <c r="E44">
        <v>2.9520911322327873E-2</v>
      </c>
      <c r="F44" t="s">
        <v>163</v>
      </c>
      <c r="G44">
        <v>1</v>
      </c>
      <c r="H44">
        <v>37</v>
      </c>
      <c r="I44">
        <f t="shared" si="5"/>
        <v>2.9520911322327873E-2</v>
      </c>
      <c r="P44" t="s">
        <v>0</v>
      </c>
      <c r="Q44" s="1">
        <v>13.23</v>
      </c>
      <c r="R44" t="s">
        <v>0</v>
      </c>
      <c r="S44">
        <v>11.55</v>
      </c>
      <c r="T44">
        <f t="shared" si="1"/>
        <v>8.3198835784043367E-3</v>
      </c>
      <c r="V44">
        <f t="shared" si="2"/>
        <v>8.3198835784043368</v>
      </c>
      <c r="W44" s="5">
        <f t="shared" si="3"/>
        <v>0.19135732230329974</v>
      </c>
      <c r="X44" s="5"/>
      <c r="Y44" s="5"/>
    </row>
    <row r="45" spans="1:35" x14ac:dyDescent="0.5">
      <c r="A45" t="s">
        <v>40</v>
      </c>
      <c r="B45" s="26" t="s">
        <v>159</v>
      </c>
      <c r="C45">
        <v>17.32</v>
      </c>
      <c r="D45">
        <v>37.746335058091034</v>
      </c>
      <c r="E45">
        <v>0.8681657063360938</v>
      </c>
      <c r="F45" t="s">
        <v>163</v>
      </c>
      <c r="G45">
        <v>1</v>
      </c>
      <c r="H45">
        <v>37</v>
      </c>
      <c r="I45">
        <f t="shared" si="5"/>
        <v>0.8681657063360938</v>
      </c>
      <c r="P45" t="s">
        <v>0</v>
      </c>
      <c r="Q45" s="1">
        <v>13.1</v>
      </c>
      <c r="R45" t="s">
        <v>0</v>
      </c>
      <c r="S45">
        <v>15.24</v>
      </c>
      <c r="T45">
        <f t="shared" si="1"/>
        <v>2.3415169275943566E-2</v>
      </c>
      <c r="V45">
        <f t="shared" si="2"/>
        <v>23.415169275943565</v>
      </c>
      <c r="W45" s="5">
        <f t="shared" si="3"/>
        <v>0.53854889334670197</v>
      </c>
      <c r="X45" s="5"/>
      <c r="Y45" s="5"/>
    </row>
    <row r="46" spans="1:35" x14ac:dyDescent="0.5">
      <c r="A46" t="s">
        <v>41</v>
      </c>
      <c r="B46" s="26" t="s">
        <v>0</v>
      </c>
      <c r="C46">
        <v>15.99</v>
      </c>
      <c r="D46">
        <v>28.013419875006139</v>
      </c>
      <c r="E46">
        <v>0.64430865712514118</v>
      </c>
      <c r="F46" t="s">
        <v>163</v>
      </c>
      <c r="G46">
        <v>0.5</v>
      </c>
      <c r="H46">
        <v>37</v>
      </c>
      <c r="I46">
        <f t="shared" si="5"/>
        <v>1.2886173142502824</v>
      </c>
      <c r="P46" t="s">
        <v>0</v>
      </c>
      <c r="Q46" s="1">
        <v>10.99</v>
      </c>
      <c r="R46" t="s">
        <v>0</v>
      </c>
      <c r="S46">
        <v>14.59</v>
      </c>
      <c r="T46">
        <f t="shared" si="1"/>
        <v>1.9899679204990479E-2</v>
      </c>
      <c r="V46">
        <f t="shared" si="2"/>
        <v>19.89967920499048</v>
      </c>
      <c r="W46" s="5">
        <f t="shared" si="3"/>
        <v>0.45769262171478103</v>
      </c>
      <c r="X46" s="5"/>
      <c r="Y46" s="5"/>
    </row>
    <row r="47" spans="1:35" x14ac:dyDescent="0.5">
      <c r="A47" t="s">
        <v>42</v>
      </c>
      <c r="B47" s="26" t="s">
        <v>159</v>
      </c>
      <c r="C47">
        <v>17.32</v>
      </c>
      <c r="D47">
        <v>37.746335058091034</v>
      </c>
      <c r="E47">
        <v>0.8681657063360938</v>
      </c>
      <c r="F47" t="s">
        <v>163</v>
      </c>
      <c r="G47">
        <v>0.5</v>
      </c>
      <c r="H47">
        <v>37</v>
      </c>
      <c r="I47">
        <f t="shared" si="5"/>
        <v>1.7363314126721876</v>
      </c>
      <c r="P47" t="s">
        <v>0</v>
      </c>
      <c r="Q47" s="1">
        <v>17.54</v>
      </c>
      <c r="R47" t="s">
        <v>0</v>
      </c>
      <c r="S47">
        <v>16.41</v>
      </c>
      <c r="T47">
        <f t="shared" si="1"/>
        <v>3.0859740269051413E-2</v>
      </c>
      <c r="V47">
        <f t="shared" si="2"/>
        <v>30.859740269051414</v>
      </c>
      <c r="W47" s="5">
        <f t="shared" si="3"/>
        <v>0.70977402618818253</v>
      </c>
      <c r="X47" s="5"/>
      <c r="Y47" s="5"/>
    </row>
    <row r="48" spans="1:35" x14ac:dyDescent="0.5">
      <c r="A48" t="s">
        <v>25</v>
      </c>
      <c r="B48" s="26" t="s">
        <v>159</v>
      </c>
      <c r="C48">
        <v>19.8</v>
      </c>
      <c r="D48">
        <v>62.199371888565672</v>
      </c>
      <c r="E48">
        <v>1.4305855534370104</v>
      </c>
      <c r="F48" t="s">
        <v>163</v>
      </c>
      <c r="G48">
        <v>1</v>
      </c>
      <c r="H48">
        <v>37</v>
      </c>
      <c r="I48">
        <f t="shared" si="5"/>
        <v>1.4305855534370104</v>
      </c>
      <c r="P48" t="s">
        <v>0</v>
      </c>
      <c r="Q48" s="1">
        <v>13.89</v>
      </c>
      <c r="R48" t="s">
        <v>0</v>
      </c>
      <c r="S48">
        <v>19.8</v>
      </c>
      <c r="T48">
        <f>0.0000009*S48^3.7323</f>
        <v>6.2199371888565669E-2</v>
      </c>
      <c r="V48">
        <f t="shared" si="2"/>
        <v>62.199371888565672</v>
      </c>
      <c r="W48" s="5">
        <f t="shared" si="3"/>
        <v>1.4305855534370104</v>
      </c>
      <c r="X48" s="5"/>
      <c r="Y48" s="5"/>
    </row>
    <row r="49" spans="1:30" x14ac:dyDescent="0.5">
      <c r="A49" t="s">
        <v>43</v>
      </c>
      <c r="B49" s="26" t="s">
        <v>1</v>
      </c>
      <c r="C49">
        <v>14.85</v>
      </c>
      <c r="D49">
        <v>21.255785187317713</v>
      </c>
      <c r="E49">
        <v>0.48888305930830739</v>
      </c>
      <c r="F49" t="s">
        <v>163</v>
      </c>
      <c r="G49">
        <v>0.5</v>
      </c>
      <c r="H49">
        <v>37</v>
      </c>
      <c r="I49">
        <f t="shared" si="5"/>
        <v>0.97776611861661478</v>
      </c>
      <c r="P49" t="s">
        <v>0</v>
      </c>
      <c r="Q49" s="1">
        <v>12.96</v>
      </c>
      <c r="R49" t="s">
        <v>0</v>
      </c>
      <c r="S49">
        <v>13.86</v>
      </c>
      <c r="T49">
        <f t="shared" si="1"/>
        <v>1.6430296993465092E-2</v>
      </c>
      <c r="V49">
        <f t="shared" si="2"/>
        <v>16.430296993465092</v>
      </c>
      <c r="W49" s="5">
        <f t="shared" si="3"/>
        <v>0.37789683084969711</v>
      </c>
      <c r="X49" s="5"/>
      <c r="Y49" s="5"/>
    </row>
    <row r="50" spans="1:30" x14ac:dyDescent="0.5">
      <c r="A50" t="s">
        <v>44</v>
      </c>
      <c r="B50" s="26" t="s">
        <v>159</v>
      </c>
      <c r="C50">
        <v>7</v>
      </c>
      <c r="D50">
        <v>1.2835178835794727</v>
      </c>
      <c r="E50">
        <v>2.9520911322327873E-2</v>
      </c>
      <c r="F50" t="s">
        <v>163</v>
      </c>
      <c r="G50">
        <v>0.5</v>
      </c>
      <c r="H50">
        <v>37</v>
      </c>
      <c r="I50">
        <f t="shared" si="5"/>
        <v>5.9041822644655746E-2</v>
      </c>
      <c r="P50" t="s">
        <v>0</v>
      </c>
      <c r="Q50" s="1">
        <v>8.09</v>
      </c>
      <c r="R50" t="s">
        <v>0</v>
      </c>
      <c r="S50">
        <v>18.48</v>
      </c>
      <c r="T50">
        <f t="shared" si="1"/>
        <v>4.8078870948783665E-2</v>
      </c>
      <c r="V50">
        <f t="shared" si="2"/>
        <v>48.078870948783667</v>
      </c>
      <c r="W50" s="5">
        <f>V50*0.023</f>
        <v>1.1058140318220244</v>
      </c>
      <c r="X50" s="5"/>
      <c r="Y50" s="5"/>
    </row>
    <row r="51" spans="1:30" x14ac:dyDescent="0.5">
      <c r="A51" t="s">
        <v>45</v>
      </c>
      <c r="B51" s="26" t="s">
        <v>159</v>
      </c>
      <c r="C51">
        <v>13.33</v>
      </c>
      <c r="D51">
        <v>14.205158244489466</v>
      </c>
      <c r="E51">
        <v>0.3267186396232577</v>
      </c>
      <c r="F51" t="s">
        <v>165</v>
      </c>
      <c r="G51">
        <v>0.5</v>
      </c>
      <c r="H51">
        <v>37</v>
      </c>
      <c r="I51">
        <f t="shared" si="5"/>
        <v>0.6534372792465154</v>
      </c>
      <c r="P51" t="s">
        <v>0</v>
      </c>
      <c r="Q51" s="1">
        <v>16.87</v>
      </c>
      <c r="R51" t="s">
        <v>0</v>
      </c>
      <c r="S51">
        <v>19.63</v>
      </c>
      <c r="T51">
        <f t="shared" si="1"/>
        <v>6.0229456423034247E-2</v>
      </c>
      <c r="V51">
        <f t="shared" si="2"/>
        <v>60.22945642303425</v>
      </c>
      <c r="W51" s="5">
        <f t="shared" si="3"/>
        <v>1.3852774977297877</v>
      </c>
      <c r="X51" s="5"/>
      <c r="Y51" s="5"/>
    </row>
    <row r="52" spans="1:30" x14ac:dyDescent="0.5">
      <c r="A52" t="s">
        <v>46</v>
      </c>
      <c r="B52" s="26" t="s">
        <v>159</v>
      </c>
      <c r="C52">
        <v>10.1</v>
      </c>
      <c r="D52">
        <v>5.0427933657471922</v>
      </c>
      <c r="E52">
        <v>0.11598424741218542</v>
      </c>
      <c r="F52" t="s">
        <v>163</v>
      </c>
      <c r="G52">
        <v>0.5</v>
      </c>
      <c r="H52">
        <v>37</v>
      </c>
      <c r="I52">
        <f t="shared" si="5"/>
        <v>0.23196849482437085</v>
      </c>
      <c r="P52" t="s">
        <v>0</v>
      </c>
      <c r="Q52" s="1">
        <v>13.76</v>
      </c>
      <c r="R52" t="s">
        <v>0</v>
      </c>
      <c r="S52">
        <v>18.34</v>
      </c>
      <c r="T52">
        <f t="shared" si="1"/>
        <v>4.6733448997120758E-2</v>
      </c>
      <c r="V52">
        <f t="shared" si="2"/>
        <v>46.73344899712076</v>
      </c>
      <c r="W52" s="5">
        <f t="shared" si="3"/>
        <v>1.0748693269337775</v>
      </c>
      <c r="X52" s="5"/>
      <c r="Y52" s="5"/>
      <c r="AB52" s="30"/>
      <c r="AC52" s="30"/>
      <c r="AD52" s="30"/>
    </row>
    <row r="53" spans="1:30" x14ac:dyDescent="0.5">
      <c r="A53" t="s">
        <v>47</v>
      </c>
      <c r="B53" s="26" t="s">
        <v>0</v>
      </c>
      <c r="C53">
        <v>13.14</v>
      </c>
      <c r="D53">
        <v>13.464058534896512</v>
      </c>
      <c r="E53">
        <v>0.30967334630261978</v>
      </c>
      <c r="F53" t="s">
        <v>165</v>
      </c>
      <c r="G53">
        <v>1</v>
      </c>
      <c r="H53">
        <v>37</v>
      </c>
      <c r="I53">
        <f t="shared" si="5"/>
        <v>0.30967334630261978</v>
      </c>
      <c r="P53" t="s">
        <v>0</v>
      </c>
      <c r="Q53" s="1">
        <v>12.98</v>
      </c>
      <c r="R53" t="s">
        <v>0</v>
      </c>
      <c r="S53">
        <v>19.21</v>
      </c>
      <c r="T53">
        <f t="shared" si="1"/>
        <v>5.5558651136895676E-2</v>
      </c>
      <c r="V53">
        <f t="shared" si="2"/>
        <v>55.558651136895676</v>
      </c>
      <c r="W53" s="5">
        <f t="shared" si="3"/>
        <v>1.2778489761486005</v>
      </c>
      <c r="X53" s="5"/>
      <c r="Y53" s="6"/>
    </row>
    <row r="54" spans="1:30" x14ac:dyDescent="0.5">
      <c r="A54" t="s">
        <v>48</v>
      </c>
      <c r="B54" s="26" t="s">
        <v>159</v>
      </c>
      <c r="C54">
        <v>7</v>
      </c>
      <c r="D54">
        <v>1.2835178835794727</v>
      </c>
      <c r="E54">
        <v>2.9520911322327873E-2</v>
      </c>
      <c r="F54" t="s">
        <v>163</v>
      </c>
      <c r="G54">
        <v>0.5</v>
      </c>
      <c r="H54">
        <v>37</v>
      </c>
      <c r="I54">
        <f t="shared" si="5"/>
        <v>5.9041822644655746E-2</v>
      </c>
      <c r="P54" t="s">
        <v>0</v>
      </c>
      <c r="Q54" s="1">
        <v>11.02</v>
      </c>
      <c r="R54" t="s">
        <v>0</v>
      </c>
      <c r="S54">
        <v>19.36</v>
      </c>
      <c r="T54">
        <f t="shared" si="1"/>
        <v>5.7195170416491158E-2</v>
      </c>
      <c r="V54">
        <f t="shared" si="2"/>
        <v>57.195170416491159</v>
      </c>
      <c r="W54" s="5">
        <f t="shared" si="3"/>
        <v>1.3154889195792967</v>
      </c>
      <c r="X54" s="5"/>
      <c r="Y54" s="6"/>
    </row>
    <row r="55" spans="1:30" x14ac:dyDescent="0.5">
      <c r="A55" t="s">
        <v>49</v>
      </c>
      <c r="B55" s="26" t="s">
        <v>159</v>
      </c>
      <c r="C55">
        <v>7</v>
      </c>
      <c r="D55">
        <v>1.2835178835794727</v>
      </c>
      <c r="E55">
        <v>2.9520911322327873E-2</v>
      </c>
      <c r="F55" t="s">
        <v>163</v>
      </c>
      <c r="G55">
        <v>0.5</v>
      </c>
      <c r="H55">
        <v>37</v>
      </c>
      <c r="I55">
        <f t="shared" si="5"/>
        <v>5.9041822644655746E-2</v>
      </c>
      <c r="P55" t="s">
        <v>0</v>
      </c>
      <c r="Q55" s="1">
        <v>12.86</v>
      </c>
      <c r="R55" t="s">
        <v>0</v>
      </c>
      <c r="S55">
        <v>19.25</v>
      </c>
      <c r="T55">
        <f t="shared" si="1"/>
        <v>5.5991659230899327E-2</v>
      </c>
      <c r="V55">
        <f t="shared" si="2"/>
        <v>55.99165923089933</v>
      </c>
      <c r="W55" s="5">
        <f t="shared" si="3"/>
        <v>1.2878081623106845</v>
      </c>
      <c r="X55" s="5"/>
      <c r="Y55" s="6"/>
    </row>
    <row r="56" spans="1:30" x14ac:dyDescent="0.5">
      <c r="A56" t="s">
        <v>33</v>
      </c>
      <c r="B56" s="26" t="s">
        <v>0</v>
      </c>
      <c r="C56">
        <v>12.37</v>
      </c>
      <c r="D56">
        <v>10.747165563304133</v>
      </c>
      <c r="E56">
        <v>0.24718480795599507</v>
      </c>
      <c r="F56" t="s">
        <v>163</v>
      </c>
      <c r="G56">
        <v>0.5</v>
      </c>
      <c r="H56">
        <v>37</v>
      </c>
      <c r="I56">
        <f t="shared" si="5"/>
        <v>0.49436961591199013</v>
      </c>
      <c r="P56" t="s">
        <v>0</v>
      </c>
      <c r="Q56" s="1">
        <v>12.26</v>
      </c>
      <c r="R56" t="s">
        <v>0</v>
      </c>
      <c r="S56">
        <v>19.05</v>
      </c>
      <c r="T56">
        <f t="shared" si="1"/>
        <v>5.3851095587104214E-2</v>
      </c>
      <c r="V56">
        <f t="shared" si="2"/>
        <v>53.851095587104211</v>
      </c>
      <c r="W56" s="5">
        <f t="shared" si="3"/>
        <v>1.2385751985033968</v>
      </c>
      <c r="X56" s="5"/>
    </row>
    <row r="57" spans="1:30" x14ac:dyDescent="0.5">
      <c r="A57" t="s">
        <v>50</v>
      </c>
      <c r="B57" s="26" t="s">
        <v>159</v>
      </c>
      <c r="C57">
        <v>17.32</v>
      </c>
      <c r="D57">
        <v>37.746335058091034</v>
      </c>
      <c r="E57">
        <v>0.8681657063360938</v>
      </c>
      <c r="F57" t="s">
        <v>163</v>
      </c>
      <c r="G57">
        <v>1</v>
      </c>
      <c r="H57">
        <v>37</v>
      </c>
      <c r="I57">
        <f t="shared" si="5"/>
        <v>0.8681657063360938</v>
      </c>
      <c r="P57" t="s">
        <v>0</v>
      </c>
      <c r="Q57" s="1">
        <v>8.9</v>
      </c>
      <c r="R57" t="s">
        <v>0</v>
      </c>
      <c r="S57">
        <v>8.66</v>
      </c>
      <c r="T57">
        <f t="shared" si="1"/>
        <v>2.840145162503012E-3</v>
      </c>
      <c r="V57">
        <f t="shared" si="2"/>
        <v>2.8401451625030121</v>
      </c>
      <c r="W57" s="5">
        <f t="shared" si="3"/>
        <v>6.5323338737569278E-2</v>
      </c>
      <c r="X57" s="5"/>
    </row>
    <row r="58" spans="1:30" x14ac:dyDescent="0.5">
      <c r="A58" t="s">
        <v>51</v>
      </c>
      <c r="B58" s="26" t="s">
        <v>0</v>
      </c>
      <c r="C58">
        <v>12.37</v>
      </c>
      <c r="D58">
        <v>10.747165563304133</v>
      </c>
      <c r="E58">
        <v>0.24718480795599507</v>
      </c>
      <c r="F58" t="s">
        <v>163</v>
      </c>
      <c r="G58">
        <v>1</v>
      </c>
      <c r="H58">
        <v>37</v>
      </c>
      <c r="I58">
        <f t="shared" si="5"/>
        <v>0.24718480795599507</v>
      </c>
      <c r="P58" t="s">
        <v>0</v>
      </c>
      <c r="Q58" s="1">
        <v>6.63</v>
      </c>
      <c r="R58" t="s">
        <v>0</v>
      </c>
      <c r="S58">
        <v>10.82</v>
      </c>
      <c r="T58">
        <f t="shared" si="1"/>
        <v>6.5206203468783988E-3</v>
      </c>
      <c r="V58">
        <f t="shared" si="2"/>
        <v>6.520620346878399</v>
      </c>
      <c r="W58" s="5">
        <f t="shared" si="3"/>
        <v>0.14997426797820318</v>
      </c>
      <c r="X58" s="5"/>
    </row>
    <row r="59" spans="1:30" x14ac:dyDescent="0.5">
      <c r="A59" t="s">
        <v>52</v>
      </c>
      <c r="B59" s="26" t="s">
        <v>159</v>
      </c>
      <c r="C59">
        <v>10.83</v>
      </c>
      <c r="D59">
        <v>6.5431412857733218</v>
      </c>
      <c r="E59">
        <v>0.1504922495727864</v>
      </c>
      <c r="F59" t="s">
        <v>163</v>
      </c>
      <c r="G59">
        <v>0.5</v>
      </c>
      <c r="H59">
        <v>37</v>
      </c>
      <c r="I59">
        <f t="shared" si="5"/>
        <v>0.30098449914557279</v>
      </c>
      <c r="P59" t="s">
        <v>0</v>
      </c>
      <c r="Q59" s="1">
        <v>7.54</v>
      </c>
      <c r="R59" t="s">
        <v>0</v>
      </c>
      <c r="S59">
        <v>15.4</v>
      </c>
      <c r="T59">
        <f t="shared" si="1"/>
        <v>2.4345914686393369E-2</v>
      </c>
      <c r="V59">
        <f t="shared" si="2"/>
        <v>24.345914686393368</v>
      </c>
      <c r="W59" s="5">
        <f t="shared" si="3"/>
        <v>0.55995603778704739</v>
      </c>
      <c r="X59" s="5"/>
    </row>
    <row r="60" spans="1:30" x14ac:dyDescent="0.5">
      <c r="A60" t="s">
        <v>53</v>
      </c>
      <c r="B60" s="26" t="s">
        <v>159</v>
      </c>
      <c r="C60">
        <v>11.13</v>
      </c>
      <c r="D60">
        <v>7.2456343107780858</v>
      </c>
      <c r="E60">
        <v>0.16664958914789596</v>
      </c>
      <c r="F60" t="s">
        <v>163</v>
      </c>
      <c r="G60">
        <v>0.5</v>
      </c>
      <c r="H60">
        <v>37</v>
      </c>
      <c r="I60">
        <f t="shared" si="5"/>
        <v>0.33329917829579192</v>
      </c>
      <c r="P60" t="s">
        <v>0</v>
      </c>
      <c r="Q60" s="1">
        <v>7.07</v>
      </c>
      <c r="R60" t="s">
        <v>0</v>
      </c>
      <c r="S60">
        <v>18.760000000000002</v>
      </c>
      <c r="T60">
        <f t="shared" si="1"/>
        <v>5.0854503189706808E-2</v>
      </c>
      <c r="V60">
        <f t="shared" si="2"/>
        <v>50.854503189706811</v>
      </c>
      <c r="W60" s="5">
        <f t="shared" si="3"/>
        <v>1.1696535733632567</v>
      </c>
      <c r="X60" s="5"/>
    </row>
    <row r="61" spans="1:30" x14ac:dyDescent="0.5">
      <c r="A61" t="s">
        <v>54</v>
      </c>
      <c r="B61" s="26" t="s">
        <v>159</v>
      </c>
      <c r="C61">
        <v>15.75</v>
      </c>
      <c r="D61">
        <v>26.476022197665372</v>
      </c>
      <c r="E61">
        <v>0.6089485105463035</v>
      </c>
      <c r="F61" t="s">
        <v>163</v>
      </c>
      <c r="G61">
        <v>0.5</v>
      </c>
      <c r="H61">
        <v>37</v>
      </c>
      <c r="I61">
        <f t="shared" si="5"/>
        <v>1.217897021092607</v>
      </c>
      <c r="P61" t="s">
        <v>1</v>
      </c>
      <c r="Q61" s="1">
        <v>17.3</v>
      </c>
      <c r="R61" t="s">
        <v>0</v>
      </c>
      <c r="S61">
        <v>14.43</v>
      </c>
      <c r="T61">
        <f t="shared" si="1"/>
        <v>1.9097311718198649E-2</v>
      </c>
      <c r="V61">
        <f t="shared" si="2"/>
        <v>19.09731171819865</v>
      </c>
      <c r="W61" s="5">
        <f t="shared" si="3"/>
        <v>0.43923816951856892</v>
      </c>
      <c r="X61" s="5"/>
    </row>
    <row r="62" spans="1:30" x14ac:dyDescent="0.5">
      <c r="A62" t="s">
        <v>55</v>
      </c>
      <c r="B62" s="26" t="s">
        <v>12</v>
      </c>
      <c r="C62">
        <v>7</v>
      </c>
      <c r="D62">
        <v>1.2835178835794727</v>
      </c>
      <c r="E62">
        <v>2.9520911322327873E-2</v>
      </c>
      <c r="F62" t="s">
        <v>163</v>
      </c>
      <c r="G62">
        <v>0.5</v>
      </c>
      <c r="H62">
        <v>37</v>
      </c>
      <c r="I62">
        <f t="shared" si="5"/>
        <v>5.9041822644655746E-2</v>
      </c>
      <c r="P62" t="s">
        <v>1</v>
      </c>
      <c r="Q62" s="1">
        <v>10.210000000000001</v>
      </c>
      <c r="R62" t="s">
        <v>1</v>
      </c>
      <c r="S62">
        <v>17.32</v>
      </c>
      <c r="T62">
        <f t="shared" si="1"/>
        <v>3.7746335058091038E-2</v>
      </c>
      <c r="V62">
        <f t="shared" si="2"/>
        <v>37.746335058091034</v>
      </c>
      <c r="W62" s="5">
        <f t="shared" si="3"/>
        <v>0.8681657063360938</v>
      </c>
      <c r="X62" s="5"/>
    </row>
    <row r="63" spans="1:30" x14ac:dyDescent="0.5">
      <c r="A63" t="s">
        <v>56</v>
      </c>
      <c r="B63" s="26" t="s">
        <v>159</v>
      </c>
      <c r="C63">
        <v>16.03</v>
      </c>
      <c r="D63">
        <v>28.275864701716834</v>
      </c>
      <c r="E63">
        <v>0.65034488813948721</v>
      </c>
      <c r="F63" t="s">
        <v>163</v>
      </c>
      <c r="G63">
        <v>0.5</v>
      </c>
      <c r="H63">
        <v>37</v>
      </c>
      <c r="I63">
        <f t="shared" si="5"/>
        <v>1.3006897762789744</v>
      </c>
      <c r="P63" t="s">
        <v>1</v>
      </c>
      <c r="Q63" s="1">
        <v>13.45</v>
      </c>
      <c r="R63" t="s">
        <v>1</v>
      </c>
      <c r="S63">
        <v>14.85</v>
      </c>
      <c r="T63">
        <f t="shared" si="1"/>
        <v>2.1255785187317713E-2</v>
      </c>
      <c r="V63">
        <f t="shared" si="2"/>
        <v>21.255785187317713</v>
      </c>
      <c r="W63" s="5">
        <f t="shared" si="3"/>
        <v>0.48888305930830739</v>
      </c>
      <c r="X63" s="5"/>
    </row>
    <row r="64" spans="1:30" x14ac:dyDescent="0.5">
      <c r="A64" t="s">
        <v>57</v>
      </c>
      <c r="B64" s="26" t="s">
        <v>159</v>
      </c>
      <c r="C64">
        <v>7</v>
      </c>
      <c r="D64">
        <v>1.2835178835794727</v>
      </c>
      <c r="E64">
        <v>2.9520911322327873E-2</v>
      </c>
      <c r="F64" t="s">
        <v>163</v>
      </c>
      <c r="G64">
        <v>0.5</v>
      </c>
      <c r="H64">
        <v>37</v>
      </c>
      <c r="I64">
        <f t="shared" si="5"/>
        <v>5.9041822644655746E-2</v>
      </c>
      <c r="P64" t="s">
        <v>1</v>
      </c>
      <c r="Q64" s="1">
        <v>11.84</v>
      </c>
      <c r="R64" t="s">
        <v>1</v>
      </c>
      <c r="S64">
        <v>12.83</v>
      </c>
      <c r="T64">
        <f>0.0000009*S64^3.7323</f>
        <v>1.2316203582568448E-2</v>
      </c>
      <c r="V64">
        <f>T64*1000</f>
        <v>12.316203582568448</v>
      </c>
      <c r="W64" s="5">
        <f t="shared" si="3"/>
        <v>0.28327268239907433</v>
      </c>
      <c r="X64" s="5"/>
    </row>
    <row r="65" spans="1:24" x14ac:dyDescent="0.5">
      <c r="A65" t="s">
        <v>58</v>
      </c>
      <c r="B65" s="26" t="s">
        <v>159</v>
      </c>
      <c r="C65">
        <v>7</v>
      </c>
      <c r="D65">
        <v>1.2835178835794727</v>
      </c>
      <c r="E65">
        <v>2.9520911322327873E-2</v>
      </c>
      <c r="F65" t="s">
        <v>163</v>
      </c>
      <c r="G65">
        <v>0.5</v>
      </c>
      <c r="H65">
        <v>37</v>
      </c>
      <c r="I65">
        <f t="shared" si="5"/>
        <v>5.9041822644655746E-2</v>
      </c>
      <c r="P65" t="s">
        <v>1</v>
      </c>
      <c r="Q65" s="1">
        <v>9.8000000000000007</v>
      </c>
      <c r="R65" t="s">
        <v>1</v>
      </c>
      <c r="S65">
        <v>15.99</v>
      </c>
      <c r="T65">
        <f t="shared" si="1"/>
        <v>2.8013419875006138E-2</v>
      </c>
      <c r="V65">
        <f t="shared" si="2"/>
        <v>28.013419875006139</v>
      </c>
      <c r="W65" s="5">
        <f t="shared" si="3"/>
        <v>0.64430865712514118</v>
      </c>
      <c r="X65" s="5"/>
    </row>
    <row r="66" spans="1:24" x14ac:dyDescent="0.5">
      <c r="A66" t="s">
        <v>59</v>
      </c>
      <c r="B66" s="26" t="s">
        <v>159</v>
      </c>
      <c r="C66">
        <v>7</v>
      </c>
      <c r="D66">
        <v>1.2835178835794727</v>
      </c>
      <c r="E66">
        <v>2.9520911322327873E-2</v>
      </c>
      <c r="F66" t="s">
        <v>163</v>
      </c>
      <c r="G66">
        <v>0.5</v>
      </c>
      <c r="H66">
        <v>37</v>
      </c>
      <c r="I66">
        <f t="shared" si="5"/>
        <v>5.9041822644655746E-2</v>
      </c>
      <c r="P66" t="s">
        <v>1</v>
      </c>
      <c r="Q66" s="1">
        <v>10.119999999999999</v>
      </c>
      <c r="R66" t="s">
        <v>1</v>
      </c>
      <c r="S66">
        <v>15.99</v>
      </c>
      <c r="T66">
        <f t="shared" si="1"/>
        <v>2.8013419875006138E-2</v>
      </c>
      <c r="V66">
        <f t="shared" si="2"/>
        <v>28.013419875006139</v>
      </c>
      <c r="W66" s="5">
        <f t="shared" si="3"/>
        <v>0.64430865712514118</v>
      </c>
      <c r="X66" s="5"/>
    </row>
    <row r="67" spans="1:24" x14ac:dyDescent="0.5">
      <c r="A67" t="s">
        <v>60</v>
      </c>
      <c r="B67" s="26" t="s">
        <v>159</v>
      </c>
      <c r="C67">
        <v>6.93</v>
      </c>
      <c r="D67">
        <v>1.236263824094757</v>
      </c>
      <c r="E67">
        <v>2.8434067954179409E-2</v>
      </c>
      <c r="F67" t="s">
        <v>163</v>
      </c>
      <c r="G67">
        <v>0.5</v>
      </c>
      <c r="H67">
        <v>37</v>
      </c>
      <c r="I67">
        <f t="shared" si="5"/>
        <v>5.6868135908358819E-2</v>
      </c>
      <c r="P67" t="s">
        <v>1</v>
      </c>
      <c r="Q67" s="1">
        <v>9.1199999999999992</v>
      </c>
      <c r="R67" t="s">
        <v>1</v>
      </c>
      <c r="S67">
        <v>14.85</v>
      </c>
      <c r="T67">
        <f t="shared" si="1"/>
        <v>2.1255785187317713E-2</v>
      </c>
      <c r="V67">
        <f t="shared" si="2"/>
        <v>21.255785187317713</v>
      </c>
      <c r="W67" s="5">
        <f t="shared" si="3"/>
        <v>0.48888305930830739</v>
      </c>
      <c r="X67" s="5"/>
    </row>
    <row r="68" spans="1:24" x14ac:dyDescent="0.5">
      <c r="P68" t="s">
        <v>1</v>
      </c>
      <c r="Q68" s="1">
        <v>9.6199999999999992</v>
      </c>
      <c r="R68" t="s">
        <v>1</v>
      </c>
      <c r="S68">
        <v>12.6</v>
      </c>
      <c r="T68">
        <f t="shared" ref="T68:T78" si="6">0.0000009*S68^3.7323</f>
        <v>1.1512124957777644E-2</v>
      </c>
      <c r="V68">
        <f t="shared" ref="V68:V77" si="7">T68*1000</f>
        <v>11.512124957777644</v>
      </c>
      <c r="W68" s="5">
        <f t="shared" ref="W68:W111" si="8">V68*0.023</f>
        <v>0.26477887402888578</v>
      </c>
      <c r="X68" s="5"/>
    </row>
    <row r="69" spans="1:24" x14ac:dyDescent="0.5">
      <c r="A69" s="20">
        <v>9282</v>
      </c>
      <c r="P69" t="s">
        <v>1</v>
      </c>
      <c r="Q69" s="1">
        <v>11.82</v>
      </c>
      <c r="R69" t="s">
        <v>1</v>
      </c>
      <c r="S69">
        <v>19.25</v>
      </c>
      <c r="T69">
        <f t="shared" si="6"/>
        <v>5.5991659230899327E-2</v>
      </c>
      <c r="V69">
        <f t="shared" si="7"/>
        <v>55.99165923089933</v>
      </c>
      <c r="W69" s="5">
        <f t="shared" si="8"/>
        <v>1.2878081623106845</v>
      </c>
      <c r="X69" s="5"/>
    </row>
    <row r="70" spans="1:24" x14ac:dyDescent="0.5">
      <c r="A70" t="s">
        <v>16</v>
      </c>
      <c r="B70" s="26" t="s">
        <v>0</v>
      </c>
      <c r="C70">
        <v>16.170000000000002</v>
      </c>
      <c r="D70">
        <v>29.208611801351726</v>
      </c>
      <c r="E70">
        <v>0.67179807143108972</v>
      </c>
      <c r="F70" t="s">
        <v>163</v>
      </c>
      <c r="G70">
        <v>1</v>
      </c>
      <c r="H70">
        <v>37</v>
      </c>
      <c r="I70">
        <f>E70/G70</f>
        <v>0.67179807143108972</v>
      </c>
      <c r="P70" t="s">
        <v>1</v>
      </c>
      <c r="Q70" s="1">
        <v>13.42</v>
      </c>
      <c r="R70" t="s">
        <v>1</v>
      </c>
      <c r="S70">
        <v>9.4499999999999993</v>
      </c>
      <c r="T70">
        <f t="shared" si="6"/>
        <v>3.9341113538972081E-3</v>
      </c>
      <c r="V70">
        <f t="shared" si="7"/>
        <v>3.9341113538972081</v>
      </c>
      <c r="W70" s="5">
        <f t="shared" si="8"/>
        <v>9.048456113963578E-2</v>
      </c>
      <c r="X70" s="5"/>
    </row>
    <row r="71" spans="1:24" x14ac:dyDescent="0.5">
      <c r="A71" t="s">
        <v>20</v>
      </c>
      <c r="B71" s="26" t="s">
        <v>0</v>
      </c>
      <c r="C71">
        <v>13.32</v>
      </c>
      <c r="D71">
        <v>14.165425611893248</v>
      </c>
      <c r="E71">
        <v>0.32580478907354471</v>
      </c>
      <c r="F71" t="s">
        <v>163</v>
      </c>
      <c r="G71">
        <v>0.5</v>
      </c>
      <c r="H71">
        <v>37</v>
      </c>
      <c r="I71">
        <f>E71/G71</f>
        <v>0.65160957814708942</v>
      </c>
      <c r="P71" t="s">
        <v>1</v>
      </c>
      <c r="Q71" s="1">
        <v>9.16</v>
      </c>
      <c r="R71" t="s">
        <v>1</v>
      </c>
      <c r="S71">
        <v>13.43</v>
      </c>
      <c r="T71">
        <f t="shared" si="6"/>
        <v>1.4606985949704209E-2</v>
      </c>
      <c r="V71">
        <f t="shared" si="7"/>
        <v>14.606985949704208</v>
      </c>
      <c r="W71" s="5">
        <f t="shared" si="8"/>
        <v>0.3359606768431968</v>
      </c>
      <c r="X71" s="5"/>
    </row>
    <row r="72" spans="1:24" x14ac:dyDescent="0.5">
      <c r="A72" t="s">
        <v>17</v>
      </c>
      <c r="B72" s="26" t="s">
        <v>1</v>
      </c>
      <c r="C72">
        <v>12.83</v>
      </c>
      <c r="D72">
        <v>12.316203582568448</v>
      </c>
      <c r="E72">
        <v>0.28327268239907433</v>
      </c>
      <c r="F72" t="s">
        <v>163</v>
      </c>
      <c r="G72">
        <v>0.5</v>
      </c>
      <c r="H72">
        <v>37</v>
      </c>
      <c r="I72">
        <f>E72/G72</f>
        <v>0.56654536479814865</v>
      </c>
      <c r="P72" t="s">
        <v>1</v>
      </c>
      <c r="Q72" s="1">
        <v>8.4600000000000009</v>
      </c>
      <c r="R72" t="s">
        <v>1</v>
      </c>
      <c r="S72">
        <v>19.25</v>
      </c>
      <c r="T72">
        <f t="shared" si="6"/>
        <v>5.5991659230899327E-2</v>
      </c>
      <c r="V72">
        <f t="shared" si="7"/>
        <v>55.99165923089933</v>
      </c>
      <c r="W72" s="5">
        <f t="shared" si="8"/>
        <v>1.2878081623106845</v>
      </c>
      <c r="X72" s="5"/>
    </row>
    <row r="73" spans="1:24" x14ac:dyDescent="0.5">
      <c r="A73" t="s">
        <v>61</v>
      </c>
      <c r="B73" s="26" t="s">
        <v>1</v>
      </c>
      <c r="C73">
        <v>15.99</v>
      </c>
      <c r="D73">
        <v>28.013419875006139</v>
      </c>
      <c r="E73">
        <v>0.64430865712514118</v>
      </c>
      <c r="F73" t="s">
        <v>163</v>
      </c>
      <c r="G73">
        <v>1</v>
      </c>
      <c r="H73">
        <v>37</v>
      </c>
      <c r="I73">
        <f>E73/G73</f>
        <v>0.64430865712514118</v>
      </c>
      <c r="P73" t="s">
        <v>1</v>
      </c>
      <c r="Q73" s="1">
        <v>14.78</v>
      </c>
      <c r="R73" t="s">
        <v>159</v>
      </c>
      <c r="S73">
        <v>11.55</v>
      </c>
      <c r="T73">
        <f t="shared" si="6"/>
        <v>8.3198835784043367E-3</v>
      </c>
      <c r="V73">
        <f t="shared" si="7"/>
        <v>8.3198835784043368</v>
      </c>
      <c r="W73" s="5">
        <f t="shared" si="8"/>
        <v>0.19135732230329974</v>
      </c>
      <c r="X73" s="5"/>
    </row>
    <row r="74" spans="1:24" x14ac:dyDescent="0.5">
      <c r="A74" t="s">
        <v>62</v>
      </c>
      <c r="B74" s="26" t="s">
        <v>1</v>
      </c>
      <c r="C74">
        <v>15.99</v>
      </c>
      <c r="D74">
        <v>28.013419875006139</v>
      </c>
      <c r="E74">
        <v>0.64430865712514118</v>
      </c>
      <c r="F74" t="s">
        <v>163</v>
      </c>
      <c r="G74">
        <v>1</v>
      </c>
      <c r="H74">
        <v>37</v>
      </c>
      <c r="I74">
        <f>E74/G74</f>
        <v>0.64430865712514118</v>
      </c>
      <c r="P74" t="s">
        <v>1</v>
      </c>
      <c r="Q74" s="1">
        <v>10.41</v>
      </c>
      <c r="R74" t="s">
        <v>159</v>
      </c>
      <c r="S74">
        <v>7.7</v>
      </c>
      <c r="T74">
        <f t="shared" si="6"/>
        <v>1.8318581583313088E-3</v>
      </c>
      <c r="V74">
        <f t="shared" si="7"/>
        <v>1.8318581583313087</v>
      </c>
      <c r="W74" s="5">
        <f t="shared" si="8"/>
        <v>4.2132737641620101E-2</v>
      </c>
      <c r="X74" s="5"/>
    </row>
    <row r="75" spans="1:24" x14ac:dyDescent="0.5">
      <c r="P75" t="s">
        <v>1</v>
      </c>
      <c r="Q75" s="1">
        <v>15.99</v>
      </c>
      <c r="R75" t="s">
        <v>159</v>
      </c>
      <c r="S75">
        <v>12.6</v>
      </c>
      <c r="T75">
        <f t="shared" si="6"/>
        <v>1.1512124957777644E-2</v>
      </c>
      <c r="V75">
        <f t="shared" si="7"/>
        <v>11.512124957777644</v>
      </c>
      <c r="W75" s="5">
        <f t="shared" si="8"/>
        <v>0.26477887402888578</v>
      </c>
      <c r="X75" s="5"/>
    </row>
    <row r="76" spans="1:24" x14ac:dyDescent="0.5">
      <c r="A76" s="20">
        <v>9284</v>
      </c>
      <c r="P76" t="s">
        <v>1</v>
      </c>
      <c r="Q76" s="1">
        <v>13.44</v>
      </c>
      <c r="R76" t="s">
        <v>160</v>
      </c>
      <c r="S76">
        <v>15.59</v>
      </c>
      <c r="T76">
        <f t="shared" si="6"/>
        <v>2.548602267467328E-2</v>
      </c>
      <c r="V76">
        <f t="shared" si="7"/>
        <v>25.486022674673279</v>
      </c>
      <c r="W76" s="5">
        <f t="shared" si="8"/>
        <v>0.5861785215174854</v>
      </c>
      <c r="X76" s="5"/>
    </row>
    <row r="77" spans="1:24" x14ac:dyDescent="0.5">
      <c r="A77" t="s">
        <v>63</v>
      </c>
      <c r="B77" s="26" t="s">
        <v>0</v>
      </c>
      <c r="C77">
        <v>18.34</v>
      </c>
      <c r="D77">
        <v>46.73344899712076</v>
      </c>
      <c r="E77">
        <v>1.0748693269337775</v>
      </c>
      <c r="F77" t="s">
        <v>163</v>
      </c>
      <c r="G77">
        <v>1</v>
      </c>
      <c r="H77">
        <v>37</v>
      </c>
      <c r="I77">
        <f t="shared" ref="I77:I83" si="9">E77/G77</f>
        <v>1.0748693269337775</v>
      </c>
      <c r="P77" t="s">
        <v>1</v>
      </c>
      <c r="Q77" s="1">
        <v>12.71</v>
      </c>
      <c r="R77" t="s">
        <v>159</v>
      </c>
      <c r="S77">
        <v>12.6</v>
      </c>
      <c r="T77">
        <f t="shared" si="6"/>
        <v>1.1512124957777644E-2</v>
      </c>
      <c r="V77">
        <f t="shared" si="7"/>
        <v>11.512124957777644</v>
      </c>
      <c r="W77" s="5">
        <f t="shared" si="8"/>
        <v>0.26477887402888578</v>
      </c>
      <c r="X77" s="5"/>
    </row>
    <row r="78" spans="1:24" x14ac:dyDescent="0.5">
      <c r="A78" t="s">
        <v>31</v>
      </c>
      <c r="B78" s="26" t="s">
        <v>159</v>
      </c>
      <c r="C78">
        <v>7</v>
      </c>
      <c r="D78">
        <v>1.2835178835794727</v>
      </c>
      <c r="E78">
        <v>2.9520911322327873E-2</v>
      </c>
      <c r="F78" t="s">
        <v>163</v>
      </c>
      <c r="G78">
        <v>0.5</v>
      </c>
      <c r="H78">
        <v>37</v>
      </c>
      <c r="I78">
        <f t="shared" si="9"/>
        <v>5.9041822644655746E-2</v>
      </c>
      <c r="P78" t="s">
        <v>1</v>
      </c>
      <c r="Q78" s="1">
        <v>11.91</v>
      </c>
      <c r="R78" t="s">
        <v>160</v>
      </c>
      <c r="S78">
        <v>11.64</v>
      </c>
      <c r="T78">
        <f t="shared" si="6"/>
        <v>8.5644369767545851E-3</v>
      </c>
      <c r="V78">
        <f>T78*1000</f>
        <v>8.5644369767545854</v>
      </c>
      <c r="W78" s="5">
        <f t="shared" si="8"/>
        <v>0.19698205046535547</v>
      </c>
      <c r="X78" s="5"/>
    </row>
    <row r="79" spans="1:24" x14ac:dyDescent="0.5">
      <c r="A79" t="s">
        <v>64</v>
      </c>
      <c r="B79" s="26" t="s">
        <v>159</v>
      </c>
      <c r="C79">
        <v>12.37</v>
      </c>
      <c r="D79">
        <v>10.747165563304133</v>
      </c>
      <c r="E79">
        <v>0.24718480795599507</v>
      </c>
      <c r="F79" t="s">
        <v>163</v>
      </c>
      <c r="G79">
        <v>0.5</v>
      </c>
      <c r="H79">
        <v>37</v>
      </c>
      <c r="I79">
        <f t="shared" si="9"/>
        <v>0.49436961591199013</v>
      </c>
      <c r="P79" t="s">
        <v>1</v>
      </c>
      <c r="Q79" s="1">
        <v>13.01</v>
      </c>
      <c r="R79" t="s">
        <v>160</v>
      </c>
      <c r="S79">
        <v>19.21</v>
      </c>
      <c r="T79">
        <f>0.0000009*S79^3.7323</f>
        <v>5.5558651136895676E-2</v>
      </c>
      <c r="V79">
        <f t="shared" ref="V79:V96" si="10">T79*1000</f>
        <v>55.558651136895676</v>
      </c>
      <c r="W79" s="5">
        <f t="shared" si="8"/>
        <v>1.2778489761486005</v>
      </c>
      <c r="X79" s="5"/>
    </row>
    <row r="80" spans="1:24" x14ac:dyDescent="0.5">
      <c r="A80" t="s">
        <v>65</v>
      </c>
      <c r="B80" s="26" t="s">
        <v>159</v>
      </c>
      <c r="C80">
        <v>18.48</v>
      </c>
      <c r="D80">
        <v>48.078870948783667</v>
      </c>
      <c r="E80">
        <v>1.1058140318220244</v>
      </c>
      <c r="F80" t="s">
        <v>163</v>
      </c>
      <c r="G80">
        <v>0.5</v>
      </c>
      <c r="H80">
        <v>37</v>
      </c>
      <c r="I80">
        <f t="shared" si="9"/>
        <v>2.2116280636440488</v>
      </c>
      <c r="P80" t="s">
        <v>1</v>
      </c>
      <c r="Q80" s="1">
        <v>16.100000000000001</v>
      </c>
      <c r="R80" t="s">
        <v>160</v>
      </c>
      <c r="S80">
        <v>15.75</v>
      </c>
      <c r="T80">
        <f t="shared" ref="T80:T101" si="11">0.0000009*S80^3.7323</f>
        <v>2.6476022197665372E-2</v>
      </c>
      <c r="V80">
        <f t="shared" si="10"/>
        <v>26.476022197665372</v>
      </c>
      <c r="W80" s="5">
        <f t="shared" si="8"/>
        <v>0.6089485105463035</v>
      </c>
      <c r="X80" s="5"/>
    </row>
    <row r="81" spans="1:24" x14ac:dyDescent="0.5">
      <c r="A81" t="s">
        <v>66</v>
      </c>
      <c r="B81" s="26" t="s">
        <v>159</v>
      </c>
      <c r="C81">
        <v>16.170000000000002</v>
      </c>
      <c r="D81">
        <v>29.208611801351726</v>
      </c>
      <c r="E81">
        <v>0.67179807143108972</v>
      </c>
      <c r="F81" t="s">
        <v>165</v>
      </c>
      <c r="G81">
        <v>1</v>
      </c>
      <c r="H81">
        <v>37</v>
      </c>
      <c r="I81">
        <f t="shared" si="9"/>
        <v>0.67179807143108972</v>
      </c>
      <c r="P81" t="s">
        <v>1</v>
      </c>
      <c r="Q81" s="1">
        <v>11.63</v>
      </c>
      <c r="R81" t="s">
        <v>160</v>
      </c>
      <c r="S81">
        <v>17.32</v>
      </c>
      <c r="T81">
        <f t="shared" si="11"/>
        <v>3.7746335058091038E-2</v>
      </c>
      <c r="V81">
        <f t="shared" si="10"/>
        <v>37.746335058091034</v>
      </c>
      <c r="W81" s="5">
        <f t="shared" si="8"/>
        <v>0.8681657063360938</v>
      </c>
      <c r="X81" s="5"/>
    </row>
    <row r="82" spans="1:24" x14ac:dyDescent="0.5">
      <c r="A82" t="s">
        <v>67</v>
      </c>
      <c r="B82" s="26" t="s">
        <v>159</v>
      </c>
      <c r="C82">
        <v>7</v>
      </c>
      <c r="D82">
        <v>1.2835178835794727</v>
      </c>
      <c r="E82">
        <v>2.9520911322327873E-2</v>
      </c>
      <c r="F82" t="s">
        <v>163</v>
      </c>
      <c r="G82">
        <v>0.5</v>
      </c>
      <c r="H82">
        <v>37</v>
      </c>
      <c r="I82">
        <f t="shared" si="9"/>
        <v>5.9041822644655746E-2</v>
      </c>
      <c r="P82" t="s">
        <v>1</v>
      </c>
      <c r="Q82" s="1">
        <v>10.78</v>
      </c>
      <c r="R82" t="s">
        <v>160</v>
      </c>
      <c r="S82">
        <v>19.8</v>
      </c>
      <c r="T82">
        <f t="shared" si="11"/>
        <v>6.2199371888565669E-2</v>
      </c>
      <c r="V82">
        <f t="shared" si="10"/>
        <v>62.199371888565672</v>
      </c>
      <c r="W82" s="5">
        <f t="shared" si="8"/>
        <v>1.4305855534370104</v>
      </c>
      <c r="X82" s="5"/>
    </row>
    <row r="83" spans="1:24" x14ac:dyDescent="0.5">
      <c r="A83" t="s">
        <v>68</v>
      </c>
      <c r="B83" s="26" t="s">
        <v>1</v>
      </c>
      <c r="C83">
        <v>14.85</v>
      </c>
      <c r="D83">
        <v>21.255785187317713</v>
      </c>
      <c r="E83">
        <v>0.48888305930830739</v>
      </c>
      <c r="F83" t="s">
        <v>163</v>
      </c>
      <c r="G83">
        <v>0.5</v>
      </c>
      <c r="H83">
        <v>37</v>
      </c>
      <c r="I83">
        <f t="shared" si="9"/>
        <v>0.97776611861661478</v>
      </c>
      <c r="P83" t="s">
        <v>1</v>
      </c>
      <c r="Q83" s="1">
        <v>11.7</v>
      </c>
      <c r="R83" t="s">
        <v>160</v>
      </c>
      <c r="S83">
        <v>13.33</v>
      </c>
      <c r="T83">
        <f t="shared" si="11"/>
        <v>1.4205158244489466E-2</v>
      </c>
      <c r="V83">
        <f t="shared" si="10"/>
        <v>14.205158244489466</v>
      </c>
      <c r="W83" s="5">
        <f t="shared" si="8"/>
        <v>0.3267186396232577</v>
      </c>
      <c r="X83" s="5"/>
    </row>
    <row r="84" spans="1:24" x14ac:dyDescent="0.5">
      <c r="P84" t="s">
        <v>1</v>
      </c>
      <c r="Q84" s="1">
        <v>13.64</v>
      </c>
      <c r="R84" t="s">
        <v>160</v>
      </c>
      <c r="S84">
        <v>10.1</v>
      </c>
      <c r="T84">
        <f t="shared" si="11"/>
        <v>5.0427933657471924E-3</v>
      </c>
      <c r="V84">
        <f t="shared" si="10"/>
        <v>5.0427933657471922</v>
      </c>
      <c r="W84" s="5">
        <f t="shared" si="8"/>
        <v>0.11598424741218542</v>
      </c>
      <c r="X84" s="5"/>
    </row>
    <row r="85" spans="1:24" x14ac:dyDescent="0.5">
      <c r="A85" s="20">
        <v>9288</v>
      </c>
      <c r="P85" t="s">
        <v>1</v>
      </c>
      <c r="Q85" s="1">
        <v>9.66</v>
      </c>
      <c r="R85" t="s">
        <v>160</v>
      </c>
      <c r="S85">
        <v>17.32</v>
      </c>
      <c r="T85">
        <f t="shared" si="11"/>
        <v>3.7746335058091038E-2</v>
      </c>
      <c r="V85">
        <f t="shared" si="10"/>
        <v>37.746335058091034</v>
      </c>
      <c r="W85" s="5">
        <f t="shared" si="8"/>
        <v>0.8681657063360938</v>
      </c>
      <c r="X85" s="5"/>
    </row>
    <row r="86" spans="1:24" x14ac:dyDescent="0.5">
      <c r="A86" t="s">
        <v>53</v>
      </c>
      <c r="B86" s="26" t="s">
        <v>159</v>
      </c>
      <c r="C86">
        <v>7</v>
      </c>
      <c r="D86">
        <v>1.2835178835794727</v>
      </c>
      <c r="E86">
        <v>2.9520911322327873E-2</v>
      </c>
      <c r="F86" t="s">
        <v>163</v>
      </c>
      <c r="G86">
        <v>0.5</v>
      </c>
      <c r="H86">
        <v>37</v>
      </c>
      <c r="I86">
        <f>E86/G86</f>
        <v>5.9041822644655746E-2</v>
      </c>
      <c r="R86" t="s">
        <v>160</v>
      </c>
      <c r="S86">
        <v>10.83</v>
      </c>
      <c r="T86">
        <f t="shared" si="11"/>
        <v>6.5431412857733214E-3</v>
      </c>
      <c r="V86">
        <f t="shared" si="10"/>
        <v>6.5431412857733218</v>
      </c>
      <c r="W86" s="5">
        <f t="shared" si="8"/>
        <v>0.1504922495727864</v>
      </c>
      <c r="X86" s="5"/>
    </row>
    <row r="87" spans="1:24" x14ac:dyDescent="0.5">
      <c r="A87" t="s">
        <v>69</v>
      </c>
      <c r="B87" s="26" t="s">
        <v>12</v>
      </c>
      <c r="C87">
        <v>12.6</v>
      </c>
      <c r="D87">
        <v>11.512124957777644</v>
      </c>
      <c r="E87">
        <v>0.26477887402888578</v>
      </c>
      <c r="F87" t="s">
        <v>163</v>
      </c>
      <c r="G87">
        <v>0.5</v>
      </c>
      <c r="H87">
        <v>37</v>
      </c>
      <c r="I87">
        <f>E87/G87</f>
        <v>0.52955774805777156</v>
      </c>
      <c r="R87" t="s">
        <v>160</v>
      </c>
      <c r="S87">
        <v>11.13</v>
      </c>
      <c r="T87">
        <f t="shared" si="11"/>
        <v>7.2456343107780855E-3</v>
      </c>
      <c r="V87">
        <f t="shared" si="10"/>
        <v>7.2456343107780858</v>
      </c>
      <c r="W87" s="5">
        <f t="shared" si="8"/>
        <v>0.16664958914789596</v>
      </c>
      <c r="X87" s="5"/>
    </row>
    <row r="88" spans="1:24" x14ac:dyDescent="0.5">
      <c r="R88" t="s">
        <v>160</v>
      </c>
      <c r="S88">
        <v>15.75</v>
      </c>
      <c r="T88">
        <f t="shared" si="11"/>
        <v>2.6476022197665372E-2</v>
      </c>
      <c r="V88">
        <f t="shared" si="10"/>
        <v>26.476022197665372</v>
      </c>
      <c r="W88" s="5">
        <f t="shared" si="8"/>
        <v>0.6089485105463035</v>
      </c>
      <c r="X88" s="5"/>
    </row>
    <row r="89" spans="1:24" x14ac:dyDescent="0.5">
      <c r="A89" s="20">
        <v>9289</v>
      </c>
      <c r="R89" t="s">
        <v>160</v>
      </c>
      <c r="S89">
        <v>16.03</v>
      </c>
      <c r="T89">
        <f t="shared" si="11"/>
        <v>2.8275864701716835E-2</v>
      </c>
      <c r="V89">
        <f t="shared" si="10"/>
        <v>28.275864701716834</v>
      </c>
      <c r="W89" s="5">
        <f t="shared" si="8"/>
        <v>0.65034488813948721</v>
      </c>
      <c r="X89" s="5"/>
    </row>
    <row r="90" spans="1:24" x14ac:dyDescent="0.5">
      <c r="A90" t="s">
        <v>16</v>
      </c>
      <c r="B90" s="26" t="s">
        <v>0</v>
      </c>
      <c r="C90">
        <v>15.75</v>
      </c>
      <c r="D90">
        <v>26.476022197665372</v>
      </c>
      <c r="E90">
        <v>0.6089485105463035</v>
      </c>
      <c r="F90" t="s">
        <v>163</v>
      </c>
      <c r="G90">
        <v>0.5</v>
      </c>
      <c r="H90">
        <v>37</v>
      </c>
      <c r="I90">
        <f>E90/G90</f>
        <v>1.217897021092607</v>
      </c>
      <c r="R90" t="s">
        <v>160</v>
      </c>
      <c r="S90">
        <v>6.93</v>
      </c>
      <c r="T90">
        <f t="shared" si="11"/>
        <v>1.2362638240947571E-3</v>
      </c>
      <c r="V90">
        <f t="shared" si="10"/>
        <v>1.236263824094757</v>
      </c>
      <c r="W90" s="5">
        <f t="shared" si="8"/>
        <v>2.8434067954179409E-2</v>
      </c>
      <c r="X90" s="5"/>
    </row>
    <row r="91" spans="1:24" x14ac:dyDescent="0.5">
      <c r="A91" t="s">
        <v>22</v>
      </c>
      <c r="B91" s="26" t="s">
        <v>159</v>
      </c>
      <c r="C91">
        <v>7</v>
      </c>
      <c r="D91">
        <v>1.2835178835794727</v>
      </c>
      <c r="E91">
        <v>2.9520911322327873E-2</v>
      </c>
      <c r="F91" t="s">
        <v>163</v>
      </c>
      <c r="G91">
        <v>0.5</v>
      </c>
      <c r="H91">
        <v>37</v>
      </c>
      <c r="I91">
        <f>E91/G91</f>
        <v>5.9041822644655746E-2</v>
      </c>
      <c r="R91" t="s">
        <v>160</v>
      </c>
      <c r="S91">
        <v>13.86</v>
      </c>
      <c r="T91">
        <f t="shared" si="11"/>
        <v>1.6430296993465092E-2</v>
      </c>
      <c r="V91">
        <f t="shared" si="10"/>
        <v>16.430296993465092</v>
      </c>
      <c r="W91" s="5">
        <f t="shared" si="8"/>
        <v>0.37789683084969711</v>
      </c>
      <c r="X91" s="5"/>
    </row>
    <row r="92" spans="1:24" x14ac:dyDescent="0.5">
      <c r="A92" t="s">
        <v>70</v>
      </c>
      <c r="B92" s="26" t="s">
        <v>0</v>
      </c>
      <c r="C92">
        <v>17.96</v>
      </c>
      <c r="D92">
        <v>43.22052456631689</v>
      </c>
      <c r="E92">
        <v>0.99407206502528844</v>
      </c>
      <c r="F92" t="s">
        <v>165</v>
      </c>
      <c r="G92">
        <v>0.5</v>
      </c>
      <c r="H92">
        <v>37</v>
      </c>
      <c r="I92">
        <f>E92/G92</f>
        <v>1.9881441300505769</v>
      </c>
      <c r="R92" t="s">
        <v>160</v>
      </c>
      <c r="S92">
        <v>12.37</v>
      </c>
      <c r="T92">
        <f t="shared" si="11"/>
        <v>1.0747165563304134E-2</v>
      </c>
      <c r="V92">
        <f t="shared" si="10"/>
        <v>10.747165563304133</v>
      </c>
      <c r="W92" s="5">
        <f t="shared" si="8"/>
        <v>0.24718480795599507</v>
      </c>
      <c r="X92" s="5"/>
    </row>
    <row r="93" spans="1:24" x14ac:dyDescent="0.5">
      <c r="A93" t="s">
        <v>71</v>
      </c>
      <c r="B93" s="26" t="s">
        <v>1</v>
      </c>
      <c r="C93">
        <v>12.37</v>
      </c>
      <c r="D93">
        <v>10.747165563304133</v>
      </c>
      <c r="E93">
        <v>0.24718480795599507</v>
      </c>
      <c r="F93" t="s">
        <v>163</v>
      </c>
      <c r="G93">
        <v>0.5</v>
      </c>
      <c r="H93">
        <v>37</v>
      </c>
      <c r="I93">
        <f>E93/G93</f>
        <v>0.49436961591199013</v>
      </c>
      <c r="R93" t="s">
        <v>160</v>
      </c>
      <c r="S93">
        <v>18.48</v>
      </c>
      <c r="T93">
        <f t="shared" si="11"/>
        <v>4.8078870948783665E-2</v>
      </c>
      <c r="V93">
        <f t="shared" si="10"/>
        <v>48.078870948783667</v>
      </c>
      <c r="W93" s="5">
        <f t="shared" si="8"/>
        <v>1.1058140318220244</v>
      </c>
      <c r="X93" s="5"/>
    </row>
    <row r="94" spans="1:24" x14ac:dyDescent="0.5">
      <c r="R94" t="s">
        <v>160</v>
      </c>
      <c r="S94">
        <v>16.170000000000002</v>
      </c>
      <c r="T94">
        <f t="shared" si="11"/>
        <v>2.9208611801351727E-2</v>
      </c>
      <c r="V94">
        <f t="shared" si="10"/>
        <v>29.208611801351726</v>
      </c>
      <c r="W94" s="5">
        <f t="shared" si="8"/>
        <v>0.67179807143108972</v>
      </c>
      <c r="X94" s="5"/>
    </row>
    <row r="95" spans="1:24" x14ac:dyDescent="0.5">
      <c r="A95" s="20">
        <v>9299</v>
      </c>
      <c r="R95" t="s">
        <v>160</v>
      </c>
      <c r="S95">
        <v>17.32</v>
      </c>
      <c r="T95">
        <f t="shared" si="11"/>
        <v>3.7746335058091038E-2</v>
      </c>
      <c r="V95">
        <f t="shared" si="10"/>
        <v>37.746335058091034</v>
      </c>
      <c r="W95" s="5">
        <f t="shared" si="8"/>
        <v>0.8681657063360938</v>
      </c>
      <c r="X95" s="5"/>
    </row>
    <row r="96" spans="1:24" x14ac:dyDescent="0.5">
      <c r="A96" t="s">
        <v>72</v>
      </c>
      <c r="B96" s="26" t="s">
        <v>0</v>
      </c>
      <c r="C96">
        <v>19.8</v>
      </c>
      <c r="D96">
        <v>62.199371888565672</v>
      </c>
      <c r="E96">
        <v>1.4305855534370104</v>
      </c>
      <c r="F96" t="s">
        <v>163</v>
      </c>
      <c r="G96">
        <v>1</v>
      </c>
      <c r="H96">
        <v>37</v>
      </c>
      <c r="I96">
        <f>E96/G96</f>
        <v>1.4305855534370104</v>
      </c>
      <c r="R96" t="s">
        <v>160</v>
      </c>
      <c r="S96">
        <v>15.4</v>
      </c>
      <c r="T96">
        <f t="shared" si="11"/>
        <v>2.4345914686393369E-2</v>
      </c>
      <c r="V96">
        <f t="shared" si="10"/>
        <v>24.345914686393368</v>
      </c>
      <c r="W96" s="5">
        <f t="shared" si="8"/>
        <v>0.55995603778704739</v>
      </c>
      <c r="X96" s="5"/>
    </row>
    <row r="97" spans="1:24" x14ac:dyDescent="0.5">
      <c r="A97" t="s">
        <v>73</v>
      </c>
      <c r="B97" s="26" t="s">
        <v>0</v>
      </c>
      <c r="C97">
        <v>17.32</v>
      </c>
      <c r="D97">
        <v>37.746335058091034</v>
      </c>
      <c r="E97">
        <v>0.8681657063360938</v>
      </c>
      <c r="F97" t="s">
        <v>163</v>
      </c>
      <c r="G97">
        <v>1</v>
      </c>
      <c r="H97">
        <v>37</v>
      </c>
      <c r="I97">
        <f>E97/G97</f>
        <v>0.8681657063360938</v>
      </c>
      <c r="R97" t="s">
        <v>160</v>
      </c>
      <c r="S97">
        <v>15.04</v>
      </c>
      <c r="T97">
        <f t="shared" si="11"/>
        <v>2.2288693324515701E-2</v>
      </c>
      <c r="V97">
        <f>T97*1000</f>
        <v>22.288693324515702</v>
      </c>
      <c r="W97" s="5">
        <f t="shared" si="8"/>
        <v>0.51263994646386113</v>
      </c>
      <c r="X97" s="5"/>
    </row>
    <row r="98" spans="1:24" x14ac:dyDescent="0.5">
      <c r="A98" t="s">
        <v>74</v>
      </c>
      <c r="B98" s="26" t="s">
        <v>0</v>
      </c>
      <c r="C98">
        <v>15.59</v>
      </c>
      <c r="D98">
        <v>25.486022674673279</v>
      </c>
      <c r="E98">
        <v>0.5861785215174854</v>
      </c>
      <c r="F98" t="s">
        <v>163</v>
      </c>
      <c r="G98">
        <v>0.5</v>
      </c>
      <c r="H98">
        <v>37</v>
      </c>
      <c r="I98">
        <f>E98/G98</f>
        <v>1.1723570430349708</v>
      </c>
      <c r="R98" t="s">
        <v>159</v>
      </c>
      <c r="S98">
        <v>10.66</v>
      </c>
      <c r="T98">
        <f t="shared" si="11"/>
        <v>6.1679482960544495E-3</v>
      </c>
      <c r="V98">
        <f t="shared" ref="V98:V111" si="12">T98*1000</f>
        <v>6.1679482960544494</v>
      </c>
      <c r="W98" s="5">
        <f t="shared" si="8"/>
        <v>0.14186281080925234</v>
      </c>
      <c r="X98" s="5"/>
    </row>
    <row r="99" spans="1:24" x14ac:dyDescent="0.5">
      <c r="A99" t="s">
        <v>75</v>
      </c>
      <c r="B99" s="26" t="s">
        <v>159</v>
      </c>
      <c r="C99">
        <v>7</v>
      </c>
      <c r="D99">
        <v>1.2835178835794727</v>
      </c>
      <c r="E99">
        <v>2.9520911322327873E-2</v>
      </c>
      <c r="F99" t="s">
        <v>163</v>
      </c>
      <c r="G99">
        <v>0.5</v>
      </c>
      <c r="H99">
        <v>37</v>
      </c>
      <c r="I99">
        <f>E99/G99</f>
        <v>5.9041822644655746E-2</v>
      </c>
      <c r="R99" t="s">
        <v>159</v>
      </c>
      <c r="S99">
        <v>10.82</v>
      </c>
      <c r="T99">
        <f t="shared" si="11"/>
        <v>6.5206203468783988E-3</v>
      </c>
      <c r="V99">
        <f t="shared" si="12"/>
        <v>6.520620346878399</v>
      </c>
      <c r="W99" s="5">
        <f t="shared" si="8"/>
        <v>0.14997426797820318</v>
      </c>
      <c r="X99" s="5"/>
    </row>
    <row r="100" spans="1:24" x14ac:dyDescent="0.5">
      <c r="A100" t="s">
        <v>76</v>
      </c>
      <c r="B100" s="26" t="s">
        <v>0</v>
      </c>
      <c r="C100">
        <v>18.23</v>
      </c>
      <c r="D100">
        <v>45.695832397100659</v>
      </c>
      <c r="E100">
        <v>1.0510041451333152</v>
      </c>
      <c r="F100" t="s">
        <v>163</v>
      </c>
      <c r="G100">
        <v>1</v>
      </c>
      <c r="H100">
        <v>37</v>
      </c>
      <c r="I100">
        <f>E100/G100</f>
        <v>1.0510041451333152</v>
      </c>
      <c r="R100" t="s">
        <v>159</v>
      </c>
      <c r="S100">
        <v>12.22</v>
      </c>
      <c r="T100">
        <f t="shared" si="11"/>
        <v>1.026876869030516E-2</v>
      </c>
      <c r="V100">
        <f t="shared" si="12"/>
        <v>10.26876869030516</v>
      </c>
      <c r="W100" s="5">
        <f t="shared" si="8"/>
        <v>0.23618167987701869</v>
      </c>
      <c r="X100" s="5"/>
    </row>
    <row r="101" spans="1:24" x14ac:dyDescent="0.5">
      <c r="R101" t="s">
        <v>159</v>
      </c>
      <c r="S101">
        <v>11.55</v>
      </c>
      <c r="T101">
        <f t="shared" si="11"/>
        <v>8.3198835784043367E-3</v>
      </c>
      <c r="V101">
        <f t="shared" si="12"/>
        <v>8.3198835784043368</v>
      </c>
      <c r="W101" s="5">
        <f t="shared" si="8"/>
        <v>0.19135732230329974</v>
      </c>
      <c r="X101" s="5"/>
    </row>
    <row r="102" spans="1:24" x14ac:dyDescent="0.5">
      <c r="R102" t="s">
        <v>159</v>
      </c>
      <c r="S102">
        <v>7.99</v>
      </c>
      <c r="T102">
        <f>0.0000009*S102^3.7323</f>
        <v>2.1028962854567636E-3</v>
      </c>
      <c r="V102">
        <f t="shared" si="12"/>
        <v>2.1028962854567634</v>
      </c>
      <c r="W102" s="5">
        <f t="shared" si="8"/>
        <v>4.8366614565505561E-2</v>
      </c>
      <c r="X102" s="5"/>
    </row>
    <row r="103" spans="1:24" x14ac:dyDescent="0.5">
      <c r="A103" s="20">
        <v>9300</v>
      </c>
      <c r="R103" t="s">
        <v>159</v>
      </c>
      <c r="S103">
        <v>6.66</v>
      </c>
      <c r="T103">
        <f t="shared" ref="T103:T111" si="13">0.0000009*S103^3.7323</f>
        <v>1.0658482463131503E-3</v>
      </c>
      <c r="V103">
        <f t="shared" si="12"/>
        <v>1.0658482463131502</v>
      </c>
      <c r="W103" s="5">
        <f t="shared" si="8"/>
        <v>2.4514509665202456E-2</v>
      </c>
      <c r="X103" s="5"/>
    </row>
    <row r="104" spans="1:24" x14ac:dyDescent="0.5">
      <c r="A104" t="s">
        <v>77</v>
      </c>
      <c r="B104" s="26" t="s">
        <v>0</v>
      </c>
      <c r="C104">
        <v>15.59</v>
      </c>
      <c r="D104">
        <v>25.486022674673279</v>
      </c>
      <c r="E104">
        <v>0.5861785215174854</v>
      </c>
      <c r="F104" t="s">
        <v>163</v>
      </c>
      <c r="G104">
        <v>2</v>
      </c>
      <c r="H104">
        <v>37</v>
      </c>
      <c r="I104">
        <f t="shared" ref="I104:I112" si="14">E104/G104</f>
        <v>0.2930892607587427</v>
      </c>
      <c r="R104" t="s">
        <v>159</v>
      </c>
      <c r="S104">
        <v>15.99</v>
      </c>
      <c r="T104">
        <f t="shared" si="13"/>
        <v>2.8013419875006138E-2</v>
      </c>
      <c r="V104">
        <f t="shared" si="12"/>
        <v>28.013419875006139</v>
      </c>
      <c r="W104" s="5">
        <f t="shared" si="8"/>
        <v>0.64430865712514118</v>
      </c>
      <c r="X104" s="5"/>
    </row>
    <row r="105" spans="1:24" x14ac:dyDescent="0.5">
      <c r="A105" t="s">
        <v>78</v>
      </c>
      <c r="B105" s="26" t="s">
        <v>0</v>
      </c>
      <c r="C105">
        <v>19.05</v>
      </c>
      <c r="D105">
        <v>53.851095587104211</v>
      </c>
      <c r="E105">
        <v>1.2385751985033968</v>
      </c>
      <c r="F105" t="s">
        <v>163</v>
      </c>
      <c r="G105">
        <v>1</v>
      </c>
      <c r="H105">
        <v>37</v>
      </c>
      <c r="I105">
        <f t="shared" si="14"/>
        <v>1.2385751985033968</v>
      </c>
      <c r="R105" t="s">
        <v>159</v>
      </c>
      <c r="S105">
        <v>11.55</v>
      </c>
      <c r="T105">
        <f t="shared" si="13"/>
        <v>8.3198835784043367E-3</v>
      </c>
      <c r="V105">
        <f t="shared" si="12"/>
        <v>8.3198835784043368</v>
      </c>
      <c r="W105" s="5">
        <f t="shared" si="8"/>
        <v>0.19135732230329974</v>
      </c>
      <c r="X105" s="5"/>
    </row>
    <row r="106" spans="1:24" x14ac:dyDescent="0.5">
      <c r="A106" t="s">
        <v>79</v>
      </c>
      <c r="B106" s="26" t="s">
        <v>159</v>
      </c>
      <c r="C106">
        <v>7</v>
      </c>
      <c r="D106">
        <v>1.2835178835794727</v>
      </c>
      <c r="E106">
        <v>2.9520911322327873E-2</v>
      </c>
      <c r="F106" t="s">
        <v>163</v>
      </c>
      <c r="G106">
        <v>1</v>
      </c>
      <c r="H106">
        <v>37</v>
      </c>
      <c r="I106">
        <f t="shared" si="14"/>
        <v>2.9520911322327873E-2</v>
      </c>
      <c r="R106" t="s">
        <v>159</v>
      </c>
      <c r="S106">
        <v>17.46</v>
      </c>
      <c r="T106">
        <f t="shared" si="13"/>
        <v>3.8897727008562463E-2</v>
      </c>
      <c r="V106">
        <f t="shared" si="12"/>
        <v>38.897727008562462</v>
      </c>
      <c r="W106" s="5">
        <f t="shared" si="8"/>
        <v>0.89464772119693659</v>
      </c>
      <c r="X106" s="5"/>
    </row>
    <row r="107" spans="1:24" x14ac:dyDescent="0.5">
      <c r="A107" t="s">
        <v>80</v>
      </c>
      <c r="B107" s="26" t="s">
        <v>0</v>
      </c>
      <c r="C107">
        <v>14.43</v>
      </c>
      <c r="D107">
        <v>19.09731171819865</v>
      </c>
      <c r="E107">
        <v>0.43923816951856892</v>
      </c>
      <c r="F107" t="s">
        <v>163</v>
      </c>
      <c r="G107">
        <v>4</v>
      </c>
      <c r="H107">
        <v>37</v>
      </c>
      <c r="I107">
        <f t="shared" si="14"/>
        <v>0.10980954237964223</v>
      </c>
      <c r="R107" t="s">
        <v>159</v>
      </c>
      <c r="S107">
        <v>9.4499999999999993</v>
      </c>
      <c r="T107">
        <f t="shared" si="13"/>
        <v>3.9341113538972081E-3</v>
      </c>
      <c r="V107">
        <f t="shared" si="12"/>
        <v>3.9341113538972081</v>
      </c>
      <c r="W107" s="5">
        <f t="shared" si="8"/>
        <v>9.048456113963578E-2</v>
      </c>
      <c r="X107" s="5"/>
    </row>
    <row r="108" spans="1:24" x14ac:dyDescent="0.5">
      <c r="A108" t="s">
        <v>81</v>
      </c>
      <c r="B108" s="26" t="s">
        <v>159</v>
      </c>
      <c r="C108">
        <v>17.32</v>
      </c>
      <c r="D108">
        <v>37.746335058091034</v>
      </c>
      <c r="E108">
        <v>0.8681657063360938</v>
      </c>
      <c r="F108" t="s">
        <v>165</v>
      </c>
      <c r="G108">
        <v>1</v>
      </c>
      <c r="H108">
        <v>37</v>
      </c>
      <c r="I108">
        <f t="shared" si="14"/>
        <v>0.8681657063360938</v>
      </c>
      <c r="R108" t="s">
        <v>159</v>
      </c>
      <c r="S108">
        <v>11.55</v>
      </c>
      <c r="T108">
        <f t="shared" si="13"/>
        <v>8.3198835784043367E-3</v>
      </c>
      <c r="V108">
        <f t="shared" si="12"/>
        <v>8.3198835784043368</v>
      </c>
      <c r="W108" s="5">
        <f t="shared" si="8"/>
        <v>0.19135732230329974</v>
      </c>
      <c r="X108" s="5"/>
    </row>
    <row r="109" spans="1:24" x14ac:dyDescent="0.5">
      <c r="A109" t="s">
        <v>68</v>
      </c>
      <c r="B109" s="26" t="s">
        <v>159</v>
      </c>
      <c r="C109">
        <v>15.4</v>
      </c>
      <c r="D109">
        <v>24.345914686393368</v>
      </c>
      <c r="E109">
        <v>0.55995603778704739</v>
      </c>
      <c r="F109" t="s">
        <v>163</v>
      </c>
      <c r="G109">
        <v>0.5</v>
      </c>
      <c r="H109">
        <v>37</v>
      </c>
      <c r="I109">
        <f t="shared" si="14"/>
        <v>1.1199120755740948</v>
      </c>
      <c r="R109" t="s">
        <v>159</v>
      </c>
      <c r="S109">
        <v>9.4499999999999993</v>
      </c>
      <c r="T109">
        <f t="shared" si="13"/>
        <v>3.9341113538972081E-3</v>
      </c>
      <c r="V109">
        <f t="shared" si="12"/>
        <v>3.9341113538972081</v>
      </c>
      <c r="W109" s="5">
        <f t="shared" si="8"/>
        <v>9.048456113963578E-2</v>
      </c>
      <c r="X109" s="5"/>
    </row>
    <row r="110" spans="1:24" x14ac:dyDescent="0.5">
      <c r="A110" t="s">
        <v>82</v>
      </c>
      <c r="B110" s="26" t="s">
        <v>159</v>
      </c>
      <c r="C110">
        <v>15.04</v>
      </c>
      <c r="D110">
        <v>22.288693324515702</v>
      </c>
      <c r="E110">
        <v>0.51263994646386113</v>
      </c>
      <c r="F110" t="s">
        <v>165</v>
      </c>
      <c r="G110">
        <v>0.5</v>
      </c>
      <c r="H110">
        <v>37</v>
      </c>
      <c r="I110">
        <f t="shared" si="14"/>
        <v>1.0252798929277223</v>
      </c>
      <c r="R110" t="s">
        <v>159</v>
      </c>
      <c r="S110">
        <v>14.59</v>
      </c>
      <c r="T110">
        <f t="shared" si="13"/>
        <v>1.9899679204990479E-2</v>
      </c>
      <c r="V110">
        <f t="shared" si="12"/>
        <v>19.89967920499048</v>
      </c>
      <c r="W110" s="5">
        <f t="shared" si="8"/>
        <v>0.45769262171478103</v>
      </c>
      <c r="X110" s="5"/>
    </row>
    <row r="111" spans="1:24" x14ac:dyDescent="0.5">
      <c r="A111" t="s">
        <v>83</v>
      </c>
      <c r="B111" s="26" t="s">
        <v>1</v>
      </c>
      <c r="C111">
        <v>19.25</v>
      </c>
      <c r="D111">
        <v>55.99165923089933</v>
      </c>
      <c r="E111">
        <v>1.2878081623106845</v>
      </c>
      <c r="F111" t="s">
        <v>163</v>
      </c>
      <c r="G111">
        <v>0.5</v>
      </c>
      <c r="H111">
        <v>37</v>
      </c>
      <c r="I111">
        <f t="shared" si="14"/>
        <v>2.575616324621369</v>
      </c>
      <c r="R111" t="s">
        <v>159</v>
      </c>
      <c r="S111">
        <v>15.75</v>
      </c>
      <c r="T111">
        <f t="shared" si="13"/>
        <v>2.6476022197665372E-2</v>
      </c>
      <c r="V111">
        <f t="shared" si="12"/>
        <v>26.476022197665372</v>
      </c>
      <c r="W111" s="5">
        <f t="shared" si="8"/>
        <v>0.6089485105463035</v>
      </c>
      <c r="X111" s="5"/>
    </row>
    <row r="112" spans="1:24" x14ac:dyDescent="0.5">
      <c r="A112" t="s">
        <v>84</v>
      </c>
      <c r="B112" s="26" t="s">
        <v>0</v>
      </c>
      <c r="C112">
        <v>19.25</v>
      </c>
      <c r="D112">
        <v>55.99165923089933</v>
      </c>
      <c r="E112">
        <v>1.2878081623106845</v>
      </c>
      <c r="F112" t="s">
        <v>165</v>
      </c>
      <c r="G112">
        <v>0.5</v>
      </c>
      <c r="H112">
        <v>37</v>
      </c>
      <c r="I112">
        <f t="shared" si="14"/>
        <v>2.575616324621369</v>
      </c>
      <c r="W112" s="5"/>
      <c r="X112" s="5"/>
    </row>
    <row r="113" spans="1:24" x14ac:dyDescent="0.5">
      <c r="W113" s="5"/>
      <c r="X113" s="5"/>
    </row>
    <row r="114" spans="1:24" x14ac:dyDescent="0.5">
      <c r="A114" s="20">
        <v>9303</v>
      </c>
      <c r="B114" s="26" t="s">
        <v>144</v>
      </c>
      <c r="W114" s="5"/>
      <c r="X114" s="5"/>
    </row>
    <row r="115" spans="1:24" x14ac:dyDescent="0.5">
      <c r="W115" s="5"/>
      <c r="X115" s="5"/>
    </row>
    <row r="116" spans="1:24" x14ac:dyDescent="0.5">
      <c r="A116" s="20">
        <v>9308</v>
      </c>
      <c r="W116" s="5"/>
      <c r="X116" s="5"/>
    </row>
    <row r="117" spans="1:24" x14ac:dyDescent="0.5">
      <c r="A117" t="s">
        <v>85</v>
      </c>
      <c r="B117" s="26" t="s">
        <v>159</v>
      </c>
      <c r="C117">
        <v>13.86</v>
      </c>
      <c r="D117">
        <v>16.430296993465092</v>
      </c>
      <c r="E117">
        <v>0.37789683084969711</v>
      </c>
      <c r="F117" t="s">
        <v>163</v>
      </c>
      <c r="G117">
        <v>0.5</v>
      </c>
      <c r="H117">
        <v>37</v>
      </c>
      <c r="I117">
        <f t="shared" ref="I117:I122" si="15">E117/G117</f>
        <v>0.75579366169939421</v>
      </c>
      <c r="W117" s="5"/>
      <c r="X117" s="5"/>
    </row>
    <row r="118" spans="1:24" x14ac:dyDescent="0.5">
      <c r="A118" t="s">
        <v>23</v>
      </c>
      <c r="B118" s="26" t="s">
        <v>0</v>
      </c>
      <c r="C118">
        <v>15.99</v>
      </c>
      <c r="D118">
        <v>28.013419875006139</v>
      </c>
      <c r="E118">
        <v>0.64430865712514118</v>
      </c>
      <c r="F118" t="s">
        <v>163</v>
      </c>
      <c r="G118">
        <v>2</v>
      </c>
      <c r="H118">
        <v>37</v>
      </c>
      <c r="I118">
        <f t="shared" si="15"/>
        <v>0.32215432856257059</v>
      </c>
      <c r="W118" s="5"/>
      <c r="X118" s="5"/>
    </row>
    <row r="119" spans="1:24" x14ac:dyDescent="0.5">
      <c r="A119" t="s">
        <v>35</v>
      </c>
      <c r="B119" s="26" t="s">
        <v>0</v>
      </c>
      <c r="C119">
        <v>15.99</v>
      </c>
      <c r="D119">
        <v>28.013419875006139</v>
      </c>
      <c r="E119">
        <v>0.64430865712514118</v>
      </c>
      <c r="F119" t="s">
        <v>163</v>
      </c>
      <c r="G119">
        <v>1</v>
      </c>
      <c r="H119">
        <v>37</v>
      </c>
      <c r="I119">
        <f t="shared" si="15"/>
        <v>0.64430865712514118</v>
      </c>
      <c r="W119" s="5"/>
      <c r="X119" s="5"/>
    </row>
    <row r="120" spans="1:24" x14ac:dyDescent="0.5">
      <c r="A120" t="s">
        <v>86</v>
      </c>
      <c r="B120" s="26" t="s">
        <v>26</v>
      </c>
      <c r="C120">
        <v>7</v>
      </c>
      <c r="D120">
        <v>1.2835178835794727</v>
      </c>
      <c r="E120">
        <v>2.9520911322327873E-2</v>
      </c>
      <c r="F120" t="s">
        <v>163</v>
      </c>
      <c r="G120">
        <v>0.5</v>
      </c>
      <c r="H120">
        <v>37</v>
      </c>
      <c r="I120">
        <f t="shared" si="15"/>
        <v>5.9041822644655746E-2</v>
      </c>
      <c r="W120" s="5"/>
      <c r="X120" s="5"/>
    </row>
    <row r="121" spans="1:24" x14ac:dyDescent="0.5">
      <c r="A121" t="s">
        <v>46</v>
      </c>
      <c r="B121" s="26" t="s">
        <v>159</v>
      </c>
      <c r="C121">
        <v>10.66</v>
      </c>
      <c r="D121">
        <v>6.1679482960544494</v>
      </c>
      <c r="E121">
        <v>0.14186281080925234</v>
      </c>
      <c r="F121" t="s">
        <v>165</v>
      </c>
      <c r="G121">
        <v>0.5</v>
      </c>
      <c r="H121">
        <v>37</v>
      </c>
      <c r="I121">
        <f t="shared" si="15"/>
        <v>0.28372562161850468</v>
      </c>
      <c r="W121" s="5"/>
      <c r="X121" s="5"/>
    </row>
    <row r="122" spans="1:24" x14ac:dyDescent="0.5">
      <c r="A122" t="s">
        <v>87</v>
      </c>
      <c r="B122" s="26" t="s">
        <v>0</v>
      </c>
      <c r="C122">
        <v>13.32</v>
      </c>
      <c r="D122">
        <v>14.165425611893248</v>
      </c>
      <c r="E122">
        <v>0.32580478907354471</v>
      </c>
      <c r="F122" t="s">
        <v>167</v>
      </c>
      <c r="G122">
        <v>2</v>
      </c>
      <c r="H122">
        <v>37</v>
      </c>
      <c r="I122">
        <f t="shared" si="15"/>
        <v>0.16290239453677235</v>
      </c>
      <c r="W122" s="5"/>
      <c r="X122" s="5"/>
    </row>
    <row r="123" spans="1:24" x14ac:dyDescent="0.5">
      <c r="W123" s="5"/>
      <c r="X123" s="5"/>
    </row>
    <row r="124" spans="1:24" x14ac:dyDescent="0.5">
      <c r="A124" s="20">
        <v>9717</v>
      </c>
      <c r="W124" s="5"/>
      <c r="X124" s="5"/>
    </row>
    <row r="125" spans="1:24" x14ac:dyDescent="0.5">
      <c r="A125" t="s">
        <v>20</v>
      </c>
      <c r="B125" s="26" t="s">
        <v>159</v>
      </c>
      <c r="C125">
        <v>7</v>
      </c>
      <c r="D125">
        <v>1.2835178835794727</v>
      </c>
      <c r="E125">
        <v>2.9520911322327873E-2</v>
      </c>
      <c r="F125" t="s">
        <v>163</v>
      </c>
      <c r="G125">
        <v>0.5</v>
      </c>
      <c r="H125">
        <v>47</v>
      </c>
      <c r="I125">
        <f>E125/G125</f>
        <v>5.9041822644655746E-2</v>
      </c>
      <c r="W125" s="5"/>
      <c r="X125" s="5"/>
    </row>
    <row r="126" spans="1:24" x14ac:dyDescent="0.5">
      <c r="A126" t="s">
        <v>17</v>
      </c>
      <c r="B126" s="26" t="s">
        <v>159</v>
      </c>
      <c r="C126">
        <v>10.82</v>
      </c>
      <c r="D126">
        <v>6.520620346878399</v>
      </c>
      <c r="E126">
        <v>0.14997426797820318</v>
      </c>
      <c r="F126" t="s">
        <v>163</v>
      </c>
      <c r="G126">
        <v>0.5</v>
      </c>
      <c r="H126">
        <v>47</v>
      </c>
      <c r="I126">
        <f>E126/G126</f>
        <v>0.29994853595640636</v>
      </c>
      <c r="W126" s="5"/>
      <c r="X126" s="5"/>
    </row>
    <row r="127" spans="1:24" x14ac:dyDescent="0.5">
      <c r="A127" t="s">
        <v>88</v>
      </c>
      <c r="B127" s="26" t="s">
        <v>159</v>
      </c>
      <c r="C127">
        <v>12.22</v>
      </c>
      <c r="D127">
        <v>10.26876869030516</v>
      </c>
      <c r="E127">
        <v>0.23618167987701869</v>
      </c>
      <c r="F127" t="s">
        <v>163</v>
      </c>
      <c r="G127">
        <v>0.5</v>
      </c>
      <c r="H127">
        <v>47</v>
      </c>
      <c r="I127">
        <f>E127/G127</f>
        <v>0.47236335975403737</v>
      </c>
      <c r="W127" s="5"/>
      <c r="X127" s="5"/>
    </row>
    <row r="128" spans="1:24" x14ac:dyDescent="0.5">
      <c r="A128" t="s">
        <v>11</v>
      </c>
      <c r="B128" s="26" t="s">
        <v>0</v>
      </c>
      <c r="C128">
        <v>15.4</v>
      </c>
      <c r="D128">
        <v>24.345914686393368</v>
      </c>
      <c r="E128">
        <v>0.55995603778704739</v>
      </c>
      <c r="F128" t="s">
        <v>163</v>
      </c>
      <c r="G128">
        <v>1</v>
      </c>
      <c r="H128">
        <v>47</v>
      </c>
      <c r="I128">
        <f>E128/G128</f>
        <v>0.55995603778704739</v>
      </c>
      <c r="W128" s="5"/>
      <c r="X128" s="5"/>
    </row>
    <row r="129" spans="1:24" x14ac:dyDescent="0.5">
      <c r="W129" s="5"/>
      <c r="X129" s="5"/>
    </row>
    <row r="130" spans="1:24" x14ac:dyDescent="0.5">
      <c r="A130" s="20">
        <v>9718</v>
      </c>
      <c r="W130" s="5"/>
      <c r="X130" s="5"/>
    </row>
    <row r="131" spans="1:24" x14ac:dyDescent="0.5">
      <c r="A131" t="s">
        <v>85</v>
      </c>
      <c r="B131" s="26" t="s">
        <v>0</v>
      </c>
      <c r="C131">
        <v>13.61</v>
      </c>
      <c r="D131">
        <v>15.351159714195814</v>
      </c>
      <c r="E131">
        <v>0.35307667342650373</v>
      </c>
      <c r="F131" t="s">
        <v>163</v>
      </c>
      <c r="G131">
        <v>1</v>
      </c>
      <c r="H131">
        <v>47</v>
      </c>
      <c r="I131">
        <f t="shared" ref="I131:I144" si="16">E131/G131</f>
        <v>0.35307667342650373</v>
      </c>
      <c r="W131" s="5"/>
      <c r="X131" s="5"/>
    </row>
    <row r="132" spans="1:24" x14ac:dyDescent="0.5">
      <c r="A132" t="s">
        <v>89</v>
      </c>
      <c r="B132" s="26" t="s">
        <v>0</v>
      </c>
      <c r="C132">
        <v>8.66</v>
      </c>
      <c r="D132">
        <v>2.8401451625030121</v>
      </c>
      <c r="E132">
        <v>6.5323338737569278E-2</v>
      </c>
      <c r="F132" t="s">
        <v>163</v>
      </c>
      <c r="G132">
        <v>1</v>
      </c>
      <c r="H132">
        <v>47</v>
      </c>
      <c r="I132">
        <f t="shared" si="16"/>
        <v>6.5323338737569278E-2</v>
      </c>
      <c r="W132" s="5"/>
      <c r="X132" s="5"/>
    </row>
    <row r="133" spans="1:24" x14ac:dyDescent="0.5">
      <c r="A133" t="s">
        <v>37</v>
      </c>
      <c r="B133" s="26" t="s">
        <v>0</v>
      </c>
      <c r="C133">
        <v>9.9</v>
      </c>
      <c r="D133">
        <v>4.6800635057195761</v>
      </c>
      <c r="E133">
        <v>0.10764146063155025</v>
      </c>
      <c r="F133" t="s">
        <v>165</v>
      </c>
      <c r="G133">
        <v>1</v>
      </c>
      <c r="H133">
        <v>47</v>
      </c>
      <c r="I133">
        <f t="shared" si="16"/>
        <v>0.10764146063155025</v>
      </c>
      <c r="W133" s="5"/>
      <c r="X133" s="5"/>
    </row>
    <row r="134" spans="1:24" x14ac:dyDescent="0.5">
      <c r="A134" t="s">
        <v>63</v>
      </c>
      <c r="B134" s="26" t="s">
        <v>0</v>
      </c>
      <c r="C134">
        <v>10.66</v>
      </c>
      <c r="D134">
        <v>6.1679482960544494</v>
      </c>
      <c r="E134">
        <v>0.14186281080925234</v>
      </c>
      <c r="F134" t="s">
        <v>167</v>
      </c>
      <c r="G134">
        <v>1</v>
      </c>
      <c r="H134">
        <v>47</v>
      </c>
      <c r="I134">
        <f t="shared" si="16"/>
        <v>0.14186281080925234</v>
      </c>
      <c r="W134" s="5"/>
      <c r="X134" s="5"/>
    </row>
    <row r="135" spans="1:24" x14ac:dyDescent="0.5">
      <c r="A135" t="s">
        <v>20</v>
      </c>
      <c r="B135" s="26" t="s">
        <v>0</v>
      </c>
      <c r="C135">
        <v>11.99</v>
      </c>
      <c r="D135">
        <v>9.5657570501005367</v>
      </c>
      <c r="E135">
        <v>0.22001241215231235</v>
      </c>
      <c r="F135" t="s">
        <v>163</v>
      </c>
      <c r="G135">
        <v>1</v>
      </c>
      <c r="H135">
        <v>47</v>
      </c>
      <c r="I135">
        <f t="shared" si="16"/>
        <v>0.22001241215231235</v>
      </c>
      <c r="W135" s="5"/>
      <c r="X135" s="5"/>
    </row>
    <row r="136" spans="1:24" x14ac:dyDescent="0.5">
      <c r="A136" t="s">
        <v>77</v>
      </c>
      <c r="B136" s="26" t="s">
        <v>159</v>
      </c>
      <c r="C136">
        <v>7</v>
      </c>
      <c r="D136">
        <v>1.2835178835794727</v>
      </c>
      <c r="E136">
        <v>2.9520911322327873E-2</v>
      </c>
      <c r="F136" t="s">
        <v>163</v>
      </c>
      <c r="G136">
        <v>0.5</v>
      </c>
      <c r="H136">
        <v>47</v>
      </c>
      <c r="I136">
        <f t="shared" si="16"/>
        <v>5.9041822644655746E-2</v>
      </c>
      <c r="W136" s="5"/>
      <c r="X136" s="5"/>
    </row>
    <row r="137" spans="1:24" x14ac:dyDescent="0.5">
      <c r="A137" t="s">
        <v>90</v>
      </c>
      <c r="B137" s="26" t="s">
        <v>0</v>
      </c>
      <c r="C137">
        <v>9.9</v>
      </c>
      <c r="D137">
        <v>4.6800635057195761</v>
      </c>
      <c r="E137">
        <v>0.10764146063155025</v>
      </c>
      <c r="F137" t="s">
        <v>163</v>
      </c>
      <c r="G137">
        <v>0.5</v>
      </c>
      <c r="H137">
        <v>47</v>
      </c>
      <c r="I137">
        <f t="shared" si="16"/>
        <v>0.2152829212631005</v>
      </c>
      <c r="W137" s="5"/>
      <c r="X137" s="5"/>
    </row>
    <row r="138" spans="1:24" x14ac:dyDescent="0.5">
      <c r="A138" t="s">
        <v>91</v>
      </c>
      <c r="B138" s="26" t="s">
        <v>0</v>
      </c>
      <c r="C138">
        <v>7.42</v>
      </c>
      <c r="D138">
        <v>1.5953317374459806</v>
      </c>
      <c r="E138">
        <v>3.669262996125755E-2</v>
      </c>
      <c r="F138" t="s">
        <v>163</v>
      </c>
      <c r="G138">
        <v>0.5</v>
      </c>
      <c r="H138">
        <v>47</v>
      </c>
      <c r="I138">
        <f t="shared" si="16"/>
        <v>7.33852599225151E-2</v>
      </c>
      <c r="W138" s="5"/>
      <c r="X138" s="5"/>
    </row>
    <row r="139" spans="1:24" x14ac:dyDescent="0.5">
      <c r="A139" t="s">
        <v>92</v>
      </c>
      <c r="B139" s="26" t="s">
        <v>0</v>
      </c>
      <c r="C139">
        <v>14.43</v>
      </c>
      <c r="D139">
        <v>19.09731171819865</v>
      </c>
      <c r="E139">
        <v>0.43923816951856892</v>
      </c>
      <c r="F139" t="s">
        <v>165</v>
      </c>
      <c r="G139">
        <v>0.5</v>
      </c>
      <c r="H139">
        <v>47</v>
      </c>
      <c r="I139">
        <f t="shared" si="16"/>
        <v>0.87847633903713784</v>
      </c>
      <c r="W139" s="5"/>
      <c r="X139" s="5"/>
    </row>
    <row r="140" spans="1:24" x14ac:dyDescent="0.5">
      <c r="A140" t="s">
        <v>93</v>
      </c>
      <c r="B140" s="26" t="s">
        <v>159</v>
      </c>
      <c r="C140">
        <v>11.55</v>
      </c>
      <c r="D140">
        <v>8.3198835784043368</v>
      </c>
      <c r="E140">
        <v>0.19135732230329974</v>
      </c>
      <c r="F140" t="s">
        <v>163</v>
      </c>
      <c r="G140">
        <v>0.5</v>
      </c>
      <c r="H140">
        <v>47</v>
      </c>
      <c r="I140">
        <f t="shared" si="16"/>
        <v>0.38271464460659949</v>
      </c>
      <c r="W140" s="5"/>
      <c r="X140" s="5"/>
    </row>
    <row r="141" spans="1:24" x14ac:dyDescent="0.5">
      <c r="A141" t="s">
        <v>94</v>
      </c>
      <c r="B141" s="26" t="s">
        <v>159</v>
      </c>
      <c r="C141">
        <v>7.99</v>
      </c>
      <c r="D141">
        <v>2.1028962854567634</v>
      </c>
      <c r="E141">
        <v>4.8366614565505561E-2</v>
      </c>
      <c r="F141" t="s">
        <v>163</v>
      </c>
      <c r="G141">
        <v>0.5</v>
      </c>
      <c r="H141">
        <v>47</v>
      </c>
      <c r="I141">
        <f t="shared" si="16"/>
        <v>9.6733229131011123E-2</v>
      </c>
      <c r="W141" s="5"/>
      <c r="X141" s="5"/>
    </row>
    <row r="142" spans="1:24" x14ac:dyDescent="0.5">
      <c r="A142" t="s">
        <v>95</v>
      </c>
      <c r="B142" s="26" t="s">
        <v>159</v>
      </c>
      <c r="C142">
        <v>6.66</v>
      </c>
      <c r="D142">
        <v>1.0658482463131502</v>
      </c>
      <c r="E142">
        <v>2.4514509665202456E-2</v>
      </c>
      <c r="F142" t="s">
        <v>163</v>
      </c>
      <c r="G142">
        <v>0.5</v>
      </c>
      <c r="H142">
        <v>47</v>
      </c>
      <c r="I142">
        <f t="shared" si="16"/>
        <v>4.9029019330404912E-2</v>
      </c>
      <c r="W142" s="5"/>
      <c r="X142" s="5"/>
    </row>
    <row r="143" spans="1:24" x14ac:dyDescent="0.5">
      <c r="A143" t="s">
        <v>96</v>
      </c>
      <c r="B143" s="26" t="s">
        <v>0</v>
      </c>
      <c r="C143">
        <v>10.66</v>
      </c>
      <c r="D143">
        <v>6.1679482960544494</v>
      </c>
      <c r="E143">
        <v>0.14186281080925234</v>
      </c>
      <c r="F143" t="s">
        <v>163</v>
      </c>
      <c r="G143">
        <v>0.5</v>
      </c>
      <c r="H143">
        <v>47</v>
      </c>
      <c r="I143">
        <f t="shared" si="16"/>
        <v>0.28372562161850468</v>
      </c>
      <c r="W143" s="5"/>
      <c r="X143" s="5"/>
    </row>
    <row r="144" spans="1:24" x14ac:dyDescent="0.5">
      <c r="A144" t="s">
        <v>97</v>
      </c>
      <c r="B144" s="26" t="s">
        <v>1</v>
      </c>
      <c r="C144">
        <v>15.99</v>
      </c>
      <c r="D144">
        <v>28.013419875006139</v>
      </c>
      <c r="E144">
        <v>0.64430865712514118</v>
      </c>
      <c r="F144" t="s">
        <v>163</v>
      </c>
      <c r="G144">
        <v>1</v>
      </c>
      <c r="H144">
        <v>47</v>
      </c>
      <c r="I144">
        <f t="shared" si="16"/>
        <v>0.64430865712514118</v>
      </c>
      <c r="W144" s="5"/>
      <c r="X144" s="5"/>
    </row>
    <row r="145" spans="1:24" x14ac:dyDescent="0.5">
      <c r="W145" s="5"/>
      <c r="X145" s="5"/>
    </row>
    <row r="146" spans="1:24" x14ac:dyDescent="0.5">
      <c r="A146" s="20">
        <v>9720</v>
      </c>
      <c r="W146" s="5"/>
      <c r="X146" s="5"/>
    </row>
    <row r="147" spans="1:24" x14ac:dyDescent="0.5">
      <c r="A147" t="s">
        <v>98</v>
      </c>
      <c r="B147" s="26" t="s">
        <v>159</v>
      </c>
      <c r="C147">
        <v>11.55</v>
      </c>
      <c r="D147">
        <v>8.3198835784043368</v>
      </c>
      <c r="E147">
        <v>0.19135732230329974</v>
      </c>
      <c r="F147" t="s">
        <v>163</v>
      </c>
      <c r="G147">
        <v>0.5</v>
      </c>
      <c r="H147">
        <v>47</v>
      </c>
      <c r="I147">
        <f t="shared" ref="I147:I155" si="17">E147/G147</f>
        <v>0.38271464460659949</v>
      </c>
      <c r="W147" s="5"/>
      <c r="X147" s="5"/>
    </row>
    <row r="148" spans="1:24" x14ac:dyDescent="0.5">
      <c r="A148" t="s">
        <v>99</v>
      </c>
      <c r="B148" s="26" t="s">
        <v>159</v>
      </c>
      <c r="C148">
        <v>17.46</v>
      </c>
      <c r="D148">
        <v>38.897727008562462</v>
      </c>
      <c r="E148">
        <v>0.89464772119693659</v>
      </c>
      <c r="F148" t="s">
        <v>163</v>
      </c>
      <c r="G148">
        <v>0.5</v>
      </c>
      <c r="H148">
        <v>47</v>
      </c>
      <c r="I148">
        <f t="shared" si="17"/>
        <v>1.7892954423938732</v>
      </c>
      <c r="W148" s="5"/>
      <c r="X148" s="5"/>
    </row>
    <row r="149" spans="1:24" x14ac:dyDescent="0.5">
      <c r="A149" t="s">
        <v>95</v>
      </c>
      <c r="B149" s="26" t="s">
        <v>0</v>
      </c>
      <c r="C149">
        <v>15.75</v>
      </c>
      <c r="D149">
        <v>26.476022197665372</v>
      </c>
      <c r="E149">
        <v>0.6089485105463035</v>
      </c>
      <c r="F149" t="s">
        <v>165</v>
      </c>
      <c r="G149">
        <v>4</v>
      </c>
      <c r="H149">
        <v>47</v>
      </c>
      <c r="I149">
        <f t="shared" si="17"/>
        <v>0.15223712763657588</v>
      </c>
      <c r="W149" s="5"/>
      <c r="X149" s="5"/>
    </row>
    <row r="150" spans="1:24" x14ac:dyDescent="0.5">
      <c r="A150" t="s">
        <v>100</v>
      </c>
      <c r="B150" s="26" t="s">
        <v>159</v>
      </c>
      <c r="C150">
        <v>9.4499999999999993</v>
      </c>
      <c r="D150">
        <v>3.9341113538972081</v>
      </c>
      <c r="E150">
        <v>9.048456113963578E-2</v>
      </c>
      <c r="F150" t="s">
        <v>163</v>
      </c>
      <c r="G150">
        <v>0.5</v>
      </c>
      <c r="H150">
        <v>47</v>
      </c>
      <c r="I150">
        <f t="shared" si="17"/>
        <v>0.18096912227927156</v>
      </c>
      <c r="W150" s="5"/>
      <c r="X150" s="5"/>
    </row>
    <row r="151" spans="1:24" x14ac:dyDescent="0.5">
      <c r="A151" t="s">
        <v>87</v>
      </c>
      <c r="B151" s="26" t="s">
        <v>159</v>
      </c>
      <c r="C151">
        <v>11.55</v>
      </c>
      <c r="D151">
        <v>8.3198835784043368</v>
      </c>
      <c r="E151">
        <v>0.19135732230329974</v>
      </c>
      <c r="F151" t="s">
        <v>163</v>
      </c>
      <c r="G151">
        <v>0.5</v>
      </c>
      <c r="H151">
        <v>47</v>
      </c>
      <c r="I151">
        <f t="shared" si="17"/>
        <v>0.38271464460659949</v>
      </c>
      <c r="W151" s="5"/>
      <c r="X151" s="5"/>
    </row>
    <row r="152" spans="1:24" x14ac:dyDescent="0.5">
      <c r="A152" t="s">
        <v>101</v>
      </c>
      <c r="B152" s="26" t="s">
        <v>159</v>
      </c>
      <c r="C152">
        <v>9.4499999999999993</v>
      </c>
      <c r="D152">
        <v>3.9341113538972081</v>
      </c>
      <c r="E152">
        <v>9.048456113963578E-2</v>
      </c>
      <c r="F152" t="s">
        <v>163</v>
      </c>
      <c r="G152">
        <v>0.5</v>
      </c>
      <c r="H152">
        <v>47</v>
      </c>
      <c r="I152">
        <f t="shared" si="17"/>
        <v>0.18096912227927156</v>
      </c>
      <c r="W152" s="5"/>
      <c r="X152" s="5"/>
    </row>
    <row r="153" spans="1:24" x14ac:dyDescent="0.5">
      <c r="A153" t="s">
        <v>102</v>
      </c>
      <c r="B153" s="26" t="s">
        <v>0</v>
      </c>
      <c r="C153">
        <v>11.55</v>
      </c>
      <c r="D153">
        <v>8.3198835784043368</v>
      </c>
      <c r="E153">
        <v>0.19135732230329974</v>
      </c>
      <c r="F153" t="s">
        <v>163</v>
      </c>
      <c r="G153">
        <v>0.5</v>
      </c>
      <c r="H153">
        <v>47</v>
      </c>
      <c r="I153">
        <f t="shared" si="17"/>
        <v>0.38271464460659949</v>
      </c>
      <c r="W153" s="5"/>
      <c r="X153" s="5"/>
    </row>
    <row r="154" spans="1:24" x14ac:dyDescent="0.5">
      <c r="A154" t="s">
        <v>103</v>
      </c>
      <c r="B154" s="26" t="s">
        <v>12</v>
      </c>
      <c r="C154">
        <v>7</v>
      </c>
      <c r="D154">
        <v>1.2835178835794727</v>
      </c>
      <c r="E154">
        <v>2.9520911322327873E-2</v>
      </c>
      <c r="F154" t="s">
        <v>163</v>
      </c>
      <c r="G154">
        <v>0.5</v>
      </c>
      <c r="H154">
        <v>47</v>
      </c>
      <c r="I154">
        <f t="shared" si="17"/>
        <v>5.9041822644655746E-2</v>
      </c>
      <c r="W154" s="5"/>
      <c r="X154" s="5"/>
    </row>
    <row r="155" spans="1:24" x14ac:dyDescent="0.5">
      <c r="A155" t="s">
        <v>104</v>
      </c>
      <c r="B155" s="26" t="s">
        <v>26</v>
      </c>
      <c r="C155">
        <v>7</v>
      </c>
      <c r="D155">
        <v>1.2835178835794727</v>
      </c>
      <c r="E155">
        <v>2.9520911322327873E-2</v>
      </c>
      <c r="F155" t="s">
        <v>163</v>
      </c>
      <c r="G155">
        <v>0.5</v>
      </c>
      <c r="H155">
        <v>47</v>
      </c>
      <c r="I155">
        <f t="shared" si="17"/>
        <v>5.9041822644655746E-2</v>
      </c>
      <c r="W155" s="5"/>
      <c r="X155" s="5"/>
    </row>
    <row r="156" spans="1:24" x14ac:dyDescent="0.5">
      <c r="W156" s="5"/>
      <c r="X156" s="5"/>
    </row>
    <row r="157" spans="1:24" x14ac:dyDescent="0.5">
      <c r="A157" s="20">
        <v>9719</v>
      </c>
      <c r="W157" s="5"/>
      <c r="X157" s="5"/>
    </row>
    <row r="158" spans="1:24" x14ac:dyDescent="0.5">
      <c r="A158" t="s">
        <v>41</v>
      </c>
      <c r="B158" s="26" t="s">
        <v>159</v>
      </c>
      <c r="C158">
        <v>15.75</v>
      </c>
      <c r="D158">
        <v>26.476022197665372</v>
      </c>
      <c r="E158">
        <v>0.6089485105463035</v>
      </c>
      <c r="F158" t="s">
        <v>163</v>
      </c>
      <c r="G158">
        <v>1</v>
      </c>
      <c r="H158">
        <v>47</v>
      </c>
      <c r="I158">
        <f>E158/G158</f>
        <v>0.6089485105463035</v>
      </c>
      <c r="W158" s="5"/>
      <c r="X158" s="5"/>
    </row>
    <row r="159" spans="1:24" x14ac:dyDescent="0.5">
      <c r="A159" t="s">
        <v>25</v>
      </c>
      <c r="B159" s="26" t="s">
        <v>0</v>
      </c>
      <c r="C159">
        <v>15.24</v>
      </c>
      <c r="D159">
        <v>23.415169275943565</v>
      </c>
      <c r="E159">
        <v>0.53854889334670197</v>
      </c>
      <c r="F159" t="s">
        <v>163</v>
      </c>
      <c r="G159">
        <v>0.5</v>
      </c>
      <c r="H159">
        <v>47</v>
      </c>
      <c r="I159">
        <f>E159/G159</f>
        <v>1.0770977866934039</v>
      </c>
      <c r="W159" s="5"/>
      <c r="X159" s="5"/>
    </row>
    <row r="160" spans="1:24" x14ac:dyDescent="0.5">
      <c r="A160" t="s">
        <v>105</v>
      </c>
      <c r="B160" s="26" t="s">
        <v>159</v>
      </c>
      <c r="C160">
        <v>14.43</v>
      </c>
      <c r="D160">
        <v>19.09731171819865</v>
      </c>
      <c r="E160">
        <v>0.43923816951856892</v>
      </c>
      <c r="F160" t="s">
        <v>163</v>
      </c>
      <c r="G160">
        <v>0.5</v>
      </c>
      <c r="H160">
        <v>47</v>
      </c>
      <c r="I160">
        <f>E160/G160</f>
        <v>0.87847633903713784</v>
      </c>
      <c r="W160" s="5"/>
      <c r="X160" s="5"/>
    </row>
    <row r="161" spans="1:24" x14ac:dyDescent="0.5">
      <c r="A161" t="s">
        <v>106</v>
      </c>
      <c r="B161" s="26" t="s">
        <v>1</v>
      </c>
      <c r="C161">
        <v>9.4499999999999993</v>
      </c>
      <c r="D161">
        <v>3.9341113538972081</v>
      </c>
      <c r="E161">
        <v>9.048456113963578E-2</v>
      </c>
      <c r="F161" t="s">
        <v>163</v>
      </c>
      <c r="G161">
        <v>0.5</v>
      </c>
      <c r="H161">
        <v>47</v>
      </c>
      <c r="I161">
        <f>E161/G161</f>
        <v>0.18096912227927156</v>
      </c>
      <c r="W161" s="5"/>
      <c r="X161" s="5"/>
    </row>
    <row r="162" spans="1:24" x14ac:dyDescent="0.5">
      <c r="A162" t="s">
        <v>107</v>
      </c>
      <c r="B162" s="26" t="s">
        <v>159</v>
      </c>
      <c r="C162">
        <v>8.66</v>
      </c>
      <c r="D162">
        <v>2.8401451625030121</v>
      </c>
      <c r="E162">
        <v>6.5323338737569278E-2</v>
      </c>
      <c r="F162" t="s">
        <v>165</v>
      </c>
      <c r="G162">
        <v>0.5</v>
      </c>
      <c r="H162">
        <v>47</v>
      </c>
      <c r="I162">
        <f>E162/G162</f>
        <v>0.13064667747513856</v>
      </c>
      <c r="W162" s="5"/>
      <c r="X162" s="5"/>
    </row>
    <row r="163" spans="1:24" x14ac:dyDescent="0.5">
      <c r="W163" s="5"/>
      <c r="X163" s="5"/>
    </row>
    <row r="164" spans="1:24" x14ac:dyDescent="0.5">
      <c r="A164" s="20">
        <v>9916</v>
      </c>
      <c r="W164" s="5"/>
      <c r="X164" s="5"/>
    </row>
    <row r="165" spans="1:24" x14ac:dyDescent="0.5">
      <c r="A165" t="s">
        <v>15</v>
      </c>
      <c r="B165" s="26" t="s">
        <v>159</v>
      </c>
      <c r="C165">
        <v>14.59</v>
      </c>
      <c r="D165">
        <v>19.89967920499048</v>
      </c>
      <c r="E165">
        <v>0.45769262171478103</v>
      </c>
      <c r="F165" t="s">
        <v>163</v>
      </c>
      <c r="G165">
        <v>1</v>
      </c>
      <c r="H165">
        <v>65</v>
      </c>
      <c r="I165">
        <f>E165/G165</f>
        <v>0.45769262171478103</v>
      </c>
      <c r="W165" s="5"/>
      <c r="X165" s="5"/>
    </row>
    <row r="166" spans="1:24" x14ac:dyDescent="0.5">
      <c r="A166" t="s">
        <v>61</v>
      </c>
      <c r="B166" s="26" t="s">
        <v>1</v>
      </c>
      <c r="C166">
        <v>13.43</v>
      </c>
      <c r="D166">
        <v>14.606985949704208</v>
      </c>
      <c r="E166">
        <v>0.3359606768431968</v>
      </c>
      <c r="F166" t="s">
        <v>163</v>
      </c>
      <c r="G166">
        <v>1</v>
      </c>
      <c r="H166">
        <v>65</v>
      </c>
      <c r="I166">
        <f>E166/G166</f>
        <v>0.3359606768431968</v>
      </c>
      <c r="W166" s="5"/>
      <c r="X166" s="5"/>
    </row>
    <row r="167" spans="1:24" x14ac:dyDescent="0.5">
      <c r="A167" t="s">
        <v>86</v>
      </c>
      <c r="B167" s="26" t="s">
        <v>159</v>
      </c>
      <c r="C167">
        <v>7</v>
      </c>
      <c r="D167">
        <v>1.2835178835794727</v>
      </c>
      <c r="E167">
        <v>2.9520911322327873E-2</v>
      </c>
      <c r="F167" t="s">
        <v>163</v>
      </c>
      <c r="G167">
        <v>0.5</v>
      </c>
      <c r="H167">
        <v>65</v>
      </c>
      <c r="I167">
        <f>E167/G167</f>
        <v>5.9041822644655746E-2</v>
      </c>
      <c r="W167" s="5"/>
      <c r="X167" s="5"/>
    </row>
    <row r="168" spans="1:24" x14ac:dyDescent="0.5">
      <c r="A168" t="s">
        <v>108</v>
      </c>
      <c r="B168" s="26" t="s">
        <v>0</v>
      </c>
      <c r="C168">
        <v>14.59</v>
      </c>
      <c r="D168">
        <v>19.89967920499048</v>
      </c>
      <c r="E168">
        <v>0.45769262171478103</v>
      </c>
      <c r="F168" t="s">
        <v>163</v>
      </c>
      <c r="G168">
        <v>5</v>
      </c>
      <c r="H168">
        <v>65</v>
      </c>
      <c r="I168">
        <f>E168/G168</f>
        <v>9.1538524342956201E-2</v>
      </c>
      <c r="W168" s="5"/>
      <c r="X168" s="5"/>
    </row>
    <row r="169" spans="1:24" x14ac:dyDescent="0.5">
      <c r="A169" t="s">
        <v>33</v>
      </c>
      <c r="B169" s="26" t="s">
        <v>0</v>
      </c>
      <c r="C169">
        <v>16.41</v>
      </c>
      <c r="D169">
        <v>30.859740269051414</v>
      </c>
      <c r="E169">
        <v>0.70977402618818253</v>
      </c>
      <c r="F169" t="s">
        <v>163</v>
      </c>
      <c r="G169">
        <v>5</v>
      </c>
      <c r="H169">
        <v>65</v>
      </c>
      <c r="I169">
        <f>E169/G169</f>
        <v>0.14195480523763651</v>
      </c>
      <c r="W169" s="5"/>
      <c r="X169" s="5"/>
    </row>
    <row r="170" spans="1:24" x14ac:dyDescent="0.5">
      <c r="W170" s="5"/>
      <c r="X170" s="5"/>
    </row>
    <row r="171" spans="1:24" x14ac:dyDescent="0.5">
      <c r="A171" s="20">
        <v>9917</v>
      </c>
      <c r="W171" s="5"/>
      <c r="X171" s="5"/>
    </row>
    <row r="172" spans="1:24" x14ac:dyDescent="0.5">
      <c r="A172" t="s">
        <v>19</v>
      </c>
      <c r="B172" s="26" t="s">
        <v>0</v>
      </c>
      <c r="C172">
        <v>19.8</v>
      </c>
      <c r="D172">
        <v>62.199371888565672</v>
      </c>
      <c r="E172">
        <v>1.4305855534370104</v>
      </c>
      <c r="F172" t="s">
        <v>163</v>
      </c>
      <c r="G172">
        <v>1</v>
      </c>
      <c r="H172">
        <v>65</v>
      </c>
      <c r="I172">
        <f>E172/G172</f>
        <v>1.4305855534370104</v>
      </c>
      <c r="W172" s="5"/>
      <c r="X172" s="5"/>
    </row>
    <row r="173" spans="1:24" x14ac:dyDescent="0.5">
      <c r="A173" t="s">
        <v>109</v>
      </c>
      <c r="B173" s="26" t="s">
        <v>0</v>
      </c>
      <c r="C173">
        <v>13.86</v>
      </c>
      <c r="D173">
        <v>16.430296993465092</v>
      </c>
      <c r="E173">
        <v>0.37789683084969711</v>
      </c>
      <c r="F173" t="s">
        <v>163</v>
      </c>
      <c r="G173">
        <v>1</v>
      </c>
      <c r="H173">
        <v>65</v>
      </c>
      <c r="I173">
        <f>E173/G173</f>
        <v>0.37789683084969711</v>
      </c>
      <c r="W173" s="5"/>
      <c r="X173" s="5"/>
    </row>
    <row r="174" spans="1:24" x14ac:dyDescent="0.5">
      <c r="A174" t="s">
        <v>110</v>
      </c>
      <c r="B174" s="26" t="s">
        <v>0</v>
      </c>
      <c r="C174">
        <v>18.48</v>
      </c>
      <c r="D174">
        <v>48.078870948783667</v>
      </c>
      <c r="E174">
        <v>1.1058140318220244</v>
      </c>
      <c r="F174" t="s">
        <v>163</v>
      </c>
      <c r="G174">
        <v>2</v>
      </c>
      <c r="H174">
        <v>65</v>
      </c>
      <c r="I174">
        <f>E174/G174</f>
        <v>0.55290701591101221</v>
      </c>
      <c r="W174" s="5"/>
      <c r="X174" s="5"/>
    </row>
    <row r="175" spans="1:24" x14ac:dyDescent="0.5">
      <c r="A175" t="s">
        <v>50</v>
      </c>
      <c r="B175" s="26" t="s">
        <v>0</v>
      </c>
      <c r="C175">
        <v>19.63</v>
      </c>
      <c r="D175">
        <v>60.22945642303425</v>
      </c>
      <c r="E175">
        <v>1.3852774977297877</v>
      </c>
      <c r="F175" t="s">
        <v>163</v>
      </c>
      <c r="G175">
        <v>4</v>
      </c>
      <c r="H175">
        <v>65</v>
      </c>
      <c r="I175">
        <f>E175/G175</f>
        <v>0.34631937443244692</v>
      </c>
      <c r="W175" s="5"/>
      <c r="X175" s="5"/>
    </row>
    <row r="176" spans="1:24" x14ac:dyDescent="0.5">
      <c r="W176" s="5"/>
      <c r="X176" s="5"/>
    </row>
    <row r="177" spans="1:24" x14ac:dyDescent="0.5">
      <c r="A177" s="20">
        <v>9918</v>
      </c>
      <c r="W177" s="5"/>
      <c r="X177" s="5"/>
    </row>
    <row r="178" spans="1:24" x14ac:dyDescent="0.5">
      <c r="A178" t="s">
        <v>111</v>
      </c>
      <c r="B178" s="26" t="s">
        <v>159</v>
      </c>
      <c r="C178">
        <v>7</v>
      </c>
      <c r="D178">
        <v>1.2835178835794727</v>
      </c>
      <c r="E178">
        <v>2.9520911322327873E-2</v>
      </c>
      <c r="F178" t="s">
        <v>163</v>
      </c>
      <c r="G178">
        <v>0.5</v>
      </c>
      <c r="H178">
        <v>65</v>
      </c>
      <c r="I178">
        <f>E178/G178</f>
        <v>5.9041822644655746E-2</v>
      </c>
      <c r="W178" s="5"/>
      <c r="X178" s="5"/>
    </row>
    <row r="179" spans="1:24" x14ac:dyDescent="0.5">
      <c r="A179" t="s">
        <v>112</v>
      </c>
      <c r="B179" s="26" t="s">
        <v>159</v>
      </c>
      <c r="C179">
        <v>19.489999999999998</v>
      </c>
      <c r="D179">
        <v>58.641792458117067</v>
      </c>
      <c r="E179">
        <v>1.3487612265366926</v>
      </c>
      <c r="F179" t="s">
        <v>163</v>
      </c>
      <c r="G179">
        <v>0.5</v>
      </c>
      <c r="H179">
        <v>65</v>
      </c>
      <c r="I179">
        <f>E179/G179</f>
        <v>2.6975224530733852</v>
      </c>
      <c r="W179" s="5"/>
      <c r="X179" s="5"/>
    </row>
    <row r="180" spans="1:24" x14ac:dyDescent="0.5">
      <c r="A180" t="s">
        <v>113</v>
      </c>
      <c r="B180" s="26" t="s">
        <v>159</v>
      </c>
      <c r="C180">
        <v>16.170000000000002</v>
      </c>
      <c r="D180">
        <v>29.208611801351726</v>
      </c>
      <c r="E180">
        <v>0.67179807143108972</v>
      </c>
      <c r="F180" t="s">
        <v>165</v>
      </c>
      <c r="G180">
        <v>1</v>
      </c>
      <c r="H180">
        <v>65</v>
      </c>
      <c r="I180">
        <f>E180/G180</f>
        <v>0.67179807143108972</v>
      </c>
      <c r="W180" s="5"/>
      <c r="X180" s="5"/>
    </row>
    <row r="181" spans="1:24" x14ac:dyDescent="0.5">
      <c r="A181" t="s">
        <v>114</v>
      </c>
      <c r="B181" s="26" t="s">
        <v>0</v>
      </c>
      <c r="C181">
        <v>18.34</v>
      </c>
      <c r="D181">
        <v>46.73344899712076</v>
      </c>
      <c r="E181">
        <v>1.0748693269337775</v>
      </c>
      <c r="F181" t="s">
        <v>163</v>
      </c>
      <c r="G181">
        <v>4</v>
      </c>
      <c r="H181">
        <v>65</v>
      </c>
      <c r="I181">
        <f>E181/G181</f>
        <v>0.26871733173344436</v>
      </c>
      <c r="W181" s="5"/>
      <c r="X181" s="5"/>
    </row>
    <row r="182" spans="1:24" x14ac:dyDescent="0.5">
      <c r="A182" t="s">
        <v>84</v>
      </c>
      <c r="B182" s="26" t="s">
        <v>159</v>
      </c>
      <c r="C182">
        <v>10.8</v>
      </c>
      <c r="D182">
        <v>6.4757487746615769</v>
      </c>
      <c r="E182">
        <v>0.14894222181721628</v>
      </c>
      <c r="F182" t="s">
        <v>163</v>
      </c>
      <c r="G182">
        <v>0.5</v>
      </c>
      <c r="H182">
        <v>65</v>
      </c>
      <c r="I182">
        <f>E182/G182</f>
        <v>0.29788444363443256</v>
      </c>
      <c r="W182" s="5"/>
      <c r="X182" s="5"/>
    </row>
    <row r="183" spans="1:24" x14ac:dyDescent="0.5">
      <c r="W183" s="5"/>
      <c r="X183" s="5"/>
    </row>
    <row r="184" spans="1:24" x14ac:dyDescent="0.5">
      <c r="A184" s="20">
        <v>9919</v>
      </c>
      <c r="W184" s="5"/>
      <c r="X184" s="5"/>
    </row>
    <row r="185" spans="1:24" x14ac:dyDescent="0.5">
      <c r="A185" t="s">
        <v>23</v>
      </c>
      <c r="B185" s="26" t="s">
        <v>159</v>
      </c>
      <c r="C185">
        <v>7</v>
      </c>
      <c r="D185">
        <v>1.2835178835794727</v>
      </c>
      <c r="E185">
        <v>2.9520911322327873E-2</v>
      </c>
      <c r="F185" t="s">
        <v>163</v>
      </c>
      <c r="G185">
        <v>0.5</v>
      </c>
      <c r="H185">
        <v>65</v>
      </c>
      <c r="I185">
        <f>E185/G185</f>
        <v>5.9041822644655746E-2</v>
      </c>
      <c r="W185" s="5"/>
      <c r="X185" s="5"/>
    </row>
    <row r="186" spans="1:24" x14ac:dyDescent="0.5">
      <c r="A186" t="s">
        <v>115</v>
      </c>
      <c r="B186" s="26" t="s">
        <v>159</v>
      </c>
      <c r="C186">
        <v>7</v>
      </c>
      <c r="D186">
        <v>1.2835178835794727</v>
      </c>
      <c r="E186">
        <v>2.9520911322327873E-2</v>
      </c>
      <c r="F186" t="s">
        <v>163</v>
      </c>
      <c r="G186">
        <v>0.5</v>
      </c>
      <c r="H186">
        <v>65</v>
      </c>
      <c r="I186">
        <f>E186/G186</f>
        <v>5.9041822644655746E-2</v>
      </c>
      <c r="W186" s="5"/>
      <c r="X186" s="5"/>
    </row>
    <row r="187" spans="1:24" x14ac:dyDescent="0.5">
      <c r="A187" t="s">
        <v>116</v>
      </c>
      <c r="B187" s="26" t="s">
        <v>0</v>
      </c>
      <c r="C187">
        <v>7</v>
      </c>
      <c r="D187">
        <v>1.2835178835794727</v>
      </c>
      <c r="E187">
        <v>2.9520911322327873E-2</v>
      </c>
      <c r="F187" t="s">
        <v>163</v>
      </c>
      <c r="G187">
        <v>0.5</v>
      </c>
      <c r="H187">
        <v>65</v>
      </c>
      <c r="I187">
        <f>E187/G187</f>
        <v>5.9041822644655746E-2</v>
      </c>
      <c r="W187" s="5"/>
      <c r="X187" s="5"/>
    </row>
    <row r="188" spans="1:24" x14ac:dyDescent="0.5">
      <c r="A188" t="s">
        <v>117</v>
      </c>
      <c r="B188" s="26" t="s">
        <v>159</v>
      </c>
      <c r="C188">
        <v>7</v>
      </c>
      <c r="D188">
        <v>1.2835178835794727</v>
      </c>
      <c r="E188">
        <v>2.9520911322327873E-2</v>
      </c>
      <c r="F188" t="s">
        <v>163</v>
      </c>
      <c r="G188">
        <v>0.5</v>
      </c>
      <c r="H188">
        <v>65</v>
      </c>
      <c r="I188">
        <f>E188/G188</f>
        <v>5.9041822644655746E-2</v>
      </c>
      <c r="W188" s="5"/>
      <c r="X188" s="5"/>
    </row>
    <row r="189" spans="1:24" x14ac:dyDescent="0.5">
      <c r="A189" s="21" t="s">
        <v>99</v>
      </c>
      <c r="B189" s="27" t="s">
        <v>159</v>
      </c>
      <c r="C189" s="21">
        <v>7</v>
      </c>
      <c r="D189" s="21">
        <v>1.28351788</v>
      </c>
      <c r="E189" s="21">
        <v>2.9520910000000001E-2</v>
      </c>
      <c r="F189" s="21" t="s">
        <v>165</v>
      </c>
      <c r="G189" s="21">
        <v>0.5</v>
      </c>
      <c r="H189" s="21">
        <v>65</v>
      </c>
      <c r="I189" s="21">
        <v>5.9041820000000002E-2</v>
      </c>
      <c r="W189" s="5"/>
      <c r="X189" s="5"/>
    </row>
    <row r="190" spans="1:24" x14ac:dyDescent="0.5">
      <c r="A190" t="s">
        <v>118</v>
      </c>
      <c r="B190" s="26" t="s">
        <v>159</v>
      </c>
      <c r="C190">
        <v>7</v>
      </c>
      <c r="D190">
        <v>1.2835178835794727</v>
      </c>
      <c r="E190">
        <v>2.9520911322327873E-2</v>
      </c>
      <c r="F190" t="s">
        <v>163</v>
      </c>
      <c r="G190">
        <v>0.5</v>
      </c>
      <c r="H190">
        <v>65</v>
      </c>
      <c r="I190">
        <f>E190/G190</f>
        <v>5.9041822644655746E-2</v>
      </c>
      <c r="W190" s="5"/>
      <c r="X190" s="5"/>
    </row>
    <row r="191" spans="1:24" x14ac:dyDescent="0.5">
      <c r="A191" t="s">
        <v>119</v>
      </c>
      <c r="B191" s="26" t="s">
        <v>159</v>
      </c>
      <c r="C191">
        <v>7</v>
      </c>
      <c r="D191">
        <v>1.2835178835794727</v>
      </c>
      <c r="E191">
        <v>2.9520911322327873E-2</v>
      </c>
      <c r="F191" t="s">
        <v>163</v>
      </c>
      <c r="G191">
        <v>0.5</v>
      </c>
      <c r="H191">
        <v>65</v>
      </c>
      <c r="I191">
        <f>E191/G191</f>
        <v>5.9041822644655746E-2</v>
      </c>
      <c r="W191" s="5"/>
      <c r="X191" s="5"/>
    </row>
    <row r="192" spans="1:24" x14ac:dyDescent="0.5">
      <c r="A192" t="s">
        <v>46</v>
      </c>
      <c r="B192" s="26" t="s">
        <v>159</v>
      </c>
      <c r="C192">
        <v>7</v>
      </c>
      <c r="D192">
        <v>1.2835178835794727</v>
      </c>
      <c r="E192">
        <v>2.9520911322327873E-2</v>
      </c>
      <c r="F192" t="s">
        <v>163</v>
      </c>
      <c r="G192">
        <v>0.5</v>
      </c>
      <c r="H192">
        <v>65</v>
      </c>
      <c r="I192">
        <f>E192/G192</f>
        <v>5.9041822644655746E-2</v>
      </c>
      <c r="W192" s="5"/>
      <c r="X192" s="5"/>
    </row>
    <row r="193" spans="1:24" x14ac:dyDescent="0.5">
      <c r="W193" s="5"/>
      <c r="X193" s="5"/>
    </row>
    <row r="194" spans="1:24" x14ac:dyDescent="0.5">
      <c r="A194" s="20">
        <v>9921</v>
      </c>
      <c r="W194" s="5"/>
      <c r="X194" s="5"/>
    </row>
    <row r="195" spans="1:24" x14ac:dyDescent="0.5">
      <c r="A195" t="s">
        <v>9</v>
      </c>
      <c r="B195" s="26" t="s">
        <v>159</v>
      </c>
      <c r="C195">
        <v>7</v>
      </c>
      <c r="D195">
        <v>1.2835178835794727</v>
      </c>
      <c r="E195">
        <v>2.9520911322327873E-2</v>
      </c>
      <c r="F195" t="s">
        <v>163</v>
      </c>
      <c r="G195">
        <v>1</v>
      </c>
      <c r="H195">
        <v>65</v>
      </c>
      <c r="I195">
        <f t="shared" ref="I195:I202" si="18">E195/G195</f>
        <v>2.9520911322327873E-2</v>
      </c>
      <c r="W195" s="5"/>
      <c r="X195" s="5"/>
    </row>
    <row r="196" spans="1:24" x14ac:dyDescent="0.5">
      <c r="A196" t="s">
        <v>120</v>
      </c>
      <c r="B196" s="26" t="s">
        <v>159</v>
      </c>
      <c r="C196">
        <v>7</v>
      </c>
      <c r="D196">
        <v>1.2835178835794727</v>
      </c>
      <c r="E196">
        <v>2.9520911322327873E-2</v>
      </c>
      <c r="F196" t="s">
        <v>165</v>
      </c>
      <c r="G196">
        <v>1</v>
      </c>
      <c r="H196">
        <v>65</v>
      </c>
      <c r="I196">
        <f t="shared" si="18"/>
        <v>2.9520911322327873E-2</v>
      </c>
      <c r="W196" s="5"/>
      <c r="X196" s="5"/>
    </row>
    <row r="197" spans="1:24" x14ac:dyDescent="0.5">
      <c r="A197" t="s">
        <v>121</v>
      </c>
      <c r="B197" s="26" t="s">
        <v>1</v>
      </c>
      <c r="C197">
        <v>19.25</v>
      </c>
      <c r="D197">
        <v>55.99165923089933</v>
      </c>
      <c r="E197">
        <v>1.2878081623106845</v>
      </c>
      <c r="F197" t="s">
        <v>163</v>
      </c>
      <c r="G197">
        <v>2</v>
      </c>
      <c r="H197">
        <v>65</v>
      </c>
      <c r="I197">
        <f t="shared" si="18"/>
        <v>0.64390408115534226</v>
      </c>
      <c r="W197" s="5"/>
      <c r="X197" s="5"/>
    </row>
    <row r="198" spans="1:24" x14ac:dyDescent="0.5">
      <c r="A198" t="s">
        <v>122</v>
      </c>
      <c r="B198" s="26" t="s">
        <v>159</v>
      </c>
      <c r="C198">
        <v>7</v>
      </c>
      <c r="D198">
        <v>1.2835178835794727</v>
      </c>
      <c r="E198">
        <v>2.9520911322327873E-2</v>
      </c>
      <c r="F198" t="s">
        <v>163</v>
      </c>
      <c r="G198">
        <v>0.5</v>
      </c>
      <c r="H198">
        <v>65</v>
      </c>
      <c r="I198">
        <f t="shared" si="18"/>
        <v>5.9041822644655746E-2</v>
      </c>
      <c r="W198" s="5"/>
      <c r="X198" s="5"/>
    </row>
    <row r="199" spans="1:24" x14ac:dyDescent="0.5">
      <c r="A199" t="s">
        <v>40</v>
      </c>
      <c r="B199" s="26" t="s">
        <v>159</v>
      </c>
      <c r="C199">
        <v>7</v>
      </c>
      <c r="D199">
        <v>1.2835178835794727</v>
      </c>
      <c r="E199">
        <v>2.9520911322327873E-2</v>
      </c>
      <c r="F199" t="s">
        <v>163</v>
      </c>
      <c r="G199">
        <v>0.5</v>
      </c>
      <c r="H199">
        <v>65</v>
      </c>
      <c r="I199">
        <f t="shared" si="18"/>
        <v>5.9041822644655746E-2</v>
      </c>
      <c r="W199" s="5"/>
      <c r="X199" s="5"/>
    </row>
    <row r="200" spans="1:24" x14ac:dyDescent="0.5">
      <c r="A200" t="s">
        <v>123</v>
      </c>
      <c r="B200" s="26" t="s">
        <v>0</v>
      </c>
      <c r="C200">
        <v>19.21</v>
      </c>
      <c r="D200">
        <v>55.558651136895676</v>
      </c>
      <c r="E200">
        <v>1.2778489761486005</v>
      </c>
      <c r="F200" t="s">
        <v>165</v>
      </c>
      <c r="G200">
        <v>6</v>
      </c>
      <c r="H200">
        <v>65</v>
      </c>
      <c r="I200">
        <f t="shared" si="18"/>
        <v>0.21297482935810008</v>
      </c>
      <c r="W200" s="5"/>
      <c r="X200" s="5"/>
    </row>
    <row r="201" spans="1:24" x14ac:dyDescent="0.5">
      <c r="A201" t="s">
        <v>124</v>
      </c>
      <c r="B201" s="26" t="s">
        <v>0</v>
      </c>
      <c r="C201">
        <v>19.36</v>
      </c>
      <c r="D201">
        <v>57.195170416491159</v>
      </c>
      <c r="E201">
        <v>1.3154889195792967</v>
      </c>
      <c r="F201" t="s">
        <v>167</v>
      </c>
      <c r="G201">
        <v>4</v>
      </c>
      <c r="H201">
        <v>65</v>
      </c>
      <c r="I201">
        <f t="shared" si="18"/>
        <v>0.32887222989482418</v>
      </c>
      <c r="W201" s="5"/>
      <c r="X201" s="5"/>
    </row>
    <row r="202" spans="1:24" x14ac:dyDescent="0.5">
      <c r="A202" t="s">
        <v>45</v>
      </c>
      <c r="B202" s="26" t="s">
        <v>0</v>
      </c>
      <c r="C202">
        <v>19.25</v>
      </c>
      <c r="D202">
        <v>55.99165923089933</v>
      </c>
      <c r="E202">
        <v>1.2878081623106845</v>
      </c>
      <c r="F202" t="s">
        <v>163</v>
      </c>
      <c r="G202">
        <v>6</v>
      </c>
      <c r="H202">
        <v>65</v>
      </c>
      <c r="I202">
        <f t="shared" si="18"/>
        <v>0.21463469371844743</v>
      </c>
      <c r="W202" s="5"/>
      <c r="X202" s="5"/>
    </row>
    <row r="203" spans="1:24" x14ac:dyDescent="0.5">
      <c r="W203" s="5"/>
      <c r="X203" s="5"/>
    </row>
    <row r="204" spans="1:24" x14ac:dyDescent="0.5">
      <c r="A204" s="20" t="s">
        <v>145</v>
      </c>
      <c r="W204" s="5"/>
      <c r="X204" s="5"/>
    </row>
    <row r="205" spans="1:24" x14ac:dyDescent="0.5">
      <c r="A205" t="s">
        <v>125</v>
      </c>
      <c r="B205" s="26" t="s">
        <v>159</v>
      </c>
      <c r="C205">
        <v>13.86</v>
      </c>
      <c r="D205">
        <v>16.430296993465092</v>
      </c>
      <c r="E205">
        <v>0.37789683084969711</v>
      </c>
      <c r="F205" t="s">
        <v>163</v>
      </c>
      <c r="G205">
        <v>1</v>
      </c>
      <c r="H205">
        <v>37</v>
      </c>
      <c r="I205">
        <f t="shared" ref="I205:I212" si="19">E205/G205</f>
        <v>0.37789683084969711</v>
      </c>
      <c r="W205" s="5"/>
      <c r="X205" s="5"/>
    </row>
    <row r="206" spans="1:24" x14ac:dyDescent="0.5">
      <c r="A206" t="s">
        <v>77</v>
      </c>
      <c r="B206" s="26" t="s">
        <v>159</v>
      </c>
      <c r="C206">
        <v>10.39</v>
      </c>
      <c r="D206">
        <v>5.6047560905727991</v>
      </c>
      <c r="E206">
        <v>0.12890939008317437</v>
      </c>
      <c r="F206" t="s">
        <v>163</v>
      </c>
      <c r="G206">
        <v>0.5</v>
      </c>
      <c r="H206">
        <v>37</v>
      </c>
      <c r="I206">
        <f t="shared" si="19"/>
        <v>0.25781878016634874</v>
      </c>
      <c r="W206" s="5"/>
      <c r="X206" s="5"/>
    </row>
    <row r="207" spans="1:24" x14ac:dyDescent="0.5">
      <c r="A207" t="s">
        <v>126</v>
      </c>
      <c r="B207" s="26" t="s">
        <v>159</v>
      </c>
      <c r="C207">
        <v>7</v>
      </c>
      <c r="D207">
        <v>1.2835178835794727</v>
      </c>
      <c r="E207">
        <v>2.9520911322327873E-2</v>
      </c>
      <c r="F207" t="s">
        <v>163</v>
      </c>
      <c r="G207">
        <v>1</v>
      </c>
      <c r="H207">
        <v>37</v>
      </c>
      <c r="I207">
        <f t="shared" si="19"/>
        <v>2.9520911322327873E-2</v>
      </c>
      <c r="W207" s="5"/>
      <c r="X207" s="5"/>
    </row>
    <row r="208" spans="1:24" x14ac:dyDescent="0.5">
      <c r="A208" t="s">
        <v>92</v>
      </c>
      <c r="B208" s="26" t="s">
        <v>159</v>
      </c>
      <c r="C208">
        <v>11.55</v>
      </c>
      <c r="D208">
        <v>8.3198835784043368</v>
      </c>
      <c r="E208">
        <v>0.19135732230329974</v>
      </c>
      <c r="F208" t="s">
        <v>163</v>
      </c>
      <c r="G208">
        <v>0.5</v>
      </c>
      <c r="H208">
        <v>37</v>
      </c>
      <c r="I208">
        <f t="shared" si="19"/>
        <v>0.38271464460659949</v>
      </c>
      <c r="W208" s="5"/>
      <c r="X208" s="5"/>
    </row>
    <row r="209" spans="1:24" x14ac:dyDescent="0.5">
      <c r="A209" t="s">
        <v>127</v>
      </c>
      <c r="B209" s="26" t="s">
        <v>12</v>
      </c>
      <c r="C209">
        <v>7</v>
      </c>
      <c r="D209">
        <v>1.2835178835794727</v>
      </c>
      <c r="E209">
        <v>2.9520911322327873E-2</v>
      </c>
      <c r="F209" t="s">
        <v>163</v>
      </c>
      <c r="G209">
        <v>0.5</v>
      </c>
      <c r="H209">
        <v>37</v>
      </c>
      <c r="I209">
        <f t="shared" si="19"/>
        <v>5.9041822644655746E-2</v>
      </c>
      <c r="W209" s="5"/>
      <c r="X209" s="5"/>
    </row>
    <row r="210" spans="1:24" x14ac:dyDescent="0.5">
      <c r="A210" t="s">
        <v>128</v>
      </c>
      <c r="B210" s="26" t="s">
        <v>0</v>
      </c>
      <c r="C210">
        <v>19.05</v>
      </c>
      <c r="D210">
        <v>53.851095587104211</v>
      </c>
      <c r="E210">
        <v>1.2385751985033968</v>
      </c>
      <c r="F210" t="s">
        <v>163</v>
      </c>
      <c r="G210">
        <v>3</v>
      </c>
      <c r="H210">
        <v>37</v>
      </c>
      <c r="I210">
        <f t="shared" si="19"/>
        <v>0.41285839950113229</v>
      </c>
      <c r="W210" s="5"/>
      <c r="X210" s="5"/>
    </row>
    <row r="211" spans="1:24" x14ac:dyDescent="0.5">
      <c r="A211" t="s">
        <v>100</v>
      </c>
      <c r="B211" s="26" t="s">
        <v>159</v>
      </c>
      <c r="C211">
        <v>7</v>
      </c>
      <c r="D211">
        <v>1.2835178835794727</v>
      </c>
      <c r="E211">
        <v>2.9520911322327873E-2</v>
      </c>
      <c r="F211" t="s">
        <v>163</v>
      </c>
      <c r="G211">
        <v>1</v>
      </c>
      <c r="H211">
        <v>37</v>
      </c>
      <c r="I211">
        <f t="shared" si="19"/>
        <v>2.9520911322327873E-2</v>
      </c>
      <c r="W211" s="5"/>
      <c r="X211" s="5"/>
    </row>
    <row r="212" spans="1:24" x14ac:dyDescent="0.5">
      <c r="A212" t="s">
        <v>119</v>
      </c>
      <c r="B212" s="26" t="s">
        <v>0</v>
      </c>
      <c r="C212">
        <v>7</v>
      </c>
      <c r="D212">
        <v>1.2835178835794727</v>
      </c>
      <c r="E212">
        <v>2.9520911322327873E-2</v>
      </c>
      <c r="F212" t="s">
        <v>163</v>
      </c>
      <c r="G212">
        <v>2</v>
      </c>
      <c r="H212">
        <v>37</v>
      </c>
      <c r="I212">
        <f t="shared" si="19"/>
        <v>1.4760455661163937E-2</v>
      </c>
      <c r="W212" s="5"/>
      <c r="X212" s="5"/>
    </row>
    <row r="213" spans="1:24" x14ac:dyDescent="0.5">
      <c r="W213" s="5"/>
      <c r="X213" s="5"/>
    </row>
    <row r="214" spans="1:24" x14ac:dyDescent="0.5">
      <c r="A214" s="20" t="s">
        <v>146</v>
      </c>
      <c r="W214" s="5"/>
      <c r="X214" s="5"/>
    </row>
    <row r="215" spans="1:24" x14ac:dyDescent="0.5">
      <c r="A215" t="s">
        <v>85</v>
      </c>
      <c r="B215" s="26" t="s">
        <v>0</v>
      </c>
      <c r="C215">
        <v>8.66</v>
      </c>
      <c r="D215">
        <v>2.8401451625030121</v>
      </c>
      <c r="E215">
        <v>6.5323338737569278E-2</v>
      </c>
      <c r="F215" t="s">
        <v>163</v>
      </c>
      <c r="G215">
        <v>0.5</v>
      </c>
      <c r="H215">
        <v>37</v>
      </c>
      <c r="I215">
        <f>E215/G215</f>
        <v>0.13064667747513856</v>
      </c>
      <c r="W215" s="5"/>
      <c r="X215" s="5"/>
    </row>
    <row r="216" spans="1:24" x14ac:dyDescent="0.5">
      <c r="A216" t="s">
        <v>77</v>
      </c>
      <c r="B216" s="26" t="s">
        <v>0</v>
      </c>
      <c r="C216">
        <v>7</v>
      </c>
      <c r="D216">
        <v>1.2835178835794727</v>
      </c>
      <c r="E216">
        <v>2.9520911322327873E-2</v>
      </c>
      <c r="F216" t="s">
        <v>163</v>
      </c>
      <c r="G216">
        <v>1</v>
      </c>
      <c r="H216">
        <v>37</v>
      </c>
      <c r="I216">
        <f>E216/G216</f>
        <v>2.9520911322327873E-2</v>
      </c>
      <c r="W216" s="5"/>
      <c r="X216" s="5"/>
    </row>
    <row r="217" spans="1:24" x14ac:dyDescent="0.5">
      <c r="A217" t="s">
        <v>18</v>
      </c>
      <c r="B217" s="26" t="s">
        <v>159</v>
      </c>
      <c r="C217">
        <v>7</v>
      </c>
      <c r="D217">
        <v>1.2835178835794727</v>
      </c>
      <c r="E217">
        <v>2.9520911322327873E-2</v>
      </c>
      <c r="F217" t="s">
        <v>163</v>
      </c>
      <c r="G217">
        <v>0.5</v>
      </c>
      <c r="H217">
        <v>37</v>
      </c>
      <c r="I217">
        <f>E217/G217</f>
        <v>5.9041822644655746E-2</v>
      </c>
      <c r="W217" s="5"/>
      <c r="X217" s="5"/>
    </row>
    <row r="218" spans="1:24" x14ac:dyDescent="0.5">
      <c r="A218" t="s">
        <v>126</v>
      </c>
      <c r="B218" s="26" t="s">
        <v>159</v>
      </c>
      <c r="C218">
        <v>12.76</v>
      </c>
      <c r="D218">
        <v>12.06726865105631</v>
      </c>
      <c r="E218">
        <v>0.27754717897429509</v>
      </c>
      <c r="F218" t="s">
        <v>163</v>
      </c>
      <c r="G218">
        <v>0.5</v>
      </c>
      <c r="H218">
        <v>37</v>
      </c>
      <c r="I218">
        <f>E218/G218</f>
        <v>0.55509435794859019</v>
      </c>
      <c r="W218" s="5"/>
      <c r="X218" s="5"/>
    </row>
    <row r="219" spans="1:24" ht="15" customHeight="1" x14ac:dyDescent="0.5">
      <c r="W219" s="5"/>
      <c r="X219" s="5"/>
    </row>
    <row r="220" spans="1:24" ht="15" customHeight="1" x14ac:dyDescent="0.5">
      <c r="A220" s="20">
        <v>196</v>
      </c>
      <c r="B220" s="26" t="s">
        <v>144</v>
      </c>
      <c r="W220" s="5"/>
      <c r="X220" s="5"/>
    </row>
    <row r="221" spans="1:24" ht="15" customHeight="1" x14ac:dyDescent="0.5">
      <c r="W221" s="5"/>
      <c r="X221" s="5"/>
    </row>
    <row r="222" spans="1:24" x14ac:dyDescent="0.5">
      <c r="W222" s="5"/>
      <c r="X222" s="5"/>
    </row>
    <row r="223" spans="1:24" x14ac:dyDescent="0.5">
      <c r="A223" s="20" t="s">
        <v>147</v>
      </c>
      <c r="W223" s="5"/>
      <c r="X223" s="5"/>
    </row>
    <row r="224" spans="1:24" x14ac:dyDescent="0.5">
      <c r="A224" t="s">
        <v>117</v>
      </c>
      <c r="B224" s="26" t="s">
        <v>159</v>
      </c>
      <c r="C224">
        <v>7</v>
      </c>
      <c r="D224">
        <v>1.2835178835794727</v>
      </c>
      <c r="E224">
        <v>2.9520911322327873E-2</v>
      </c>
      <c r="F224" t="s">
        <v>164</v>
      </c>
      <c r="G224">
        <v>0.5</v>
      </c>
      <c r="H224">
        <v>65</v>
      </c>
      <c r="I224">
        <f>E224/G224</f>
        <v>5.9041822644655746E-2</v>
      </c>
      <c r="W224" s="5"/>
      <c r="X224" s="5"/>
    </row>
    <row r="225" spans="1:24" x14ac:dyDescent="0.5">
      <c r="A225" t="s">
        <v>98</v>
      </c>
      <c r="B225" s="26" t="s">
        <v>159</v>
      </c>
      <c r="C225">
        <v>7</v>
      </c>
      <c r="D225">
        <v>1.2835178835794727</v>
      </c>
      <c r="E225">
        <v>2.9520911322327873E-2</v>
      </c>
      <c r="F225" t="s">
        <v>164</v>
      </c>
      <c r="G225">
        <v>0.5</v>
      </c>
      <c r="H225">
        <v>65</v>
      </c>
      <c r="I225">
        <f>E225/G225</f>
        <v>5.9041822644655746E-2</v>
      </c>
      <c r="W225" s="5"/>
      <c r="X225" s="5"/>
    </row>
    <row r="226" spans="1:24" x14ac:dyDescent="0.5">
      <c r="A226" t="s">
        <v>129</v>
      </c>
      <c r="B226" s="26" t="s">
        <v>0</v>
      </c>
      <c r="C226">
        <v>7</v>
      </c>
      <c r="D226">
        <v>1.2835178835794727</v>
      </c>
      <c r="E226">
        <v>2.9520911322327873E-2</v>
      </c>
      <c r="F226" t="s">
        <v>164</v>
      </c>
      <c r="G226">
        <v>1</v>
      </c>
      <c r="H226">
        <v>65</v>
      </c>
      <c r="I226">
        <f>E226/G226</f>
        <v>2.9520911322327873E-2</v>
      </c>
      <c r="W226" s="5"/>
      <c r="X226" s="5"/>
    </row>
    <row r="227" spans="1:24" x14ac:dyDescent="0.5">
      <c r="W227" s="5"/>
      <c r="X227" s="5"/>
    </row>
    <row r="228" spans="1:24" x14ac:dyDescent="0.5">
      <c r="A228" s="20" t="s">
        <v>148</v>
      </c>
      <c r="W228" s="5"/>
      <c r="X228" s="5"/>
    </row>
    <row r="229" spans="1:24" x14ac:dyDescent="0.5">
      <c r="A229" t="s">
        <v>85</v>
      </c>
      <c r="B229" s="26" t="s">
        <v>159</v>
      </c>
      <c r="C229">
        <v>17.32</v>
      </c>
      <c r="D229">
        <v>37.746335058091034</v>
      </c>
      <c r="E229">
        <v>0.8681657063360938</v>
      </c>
      <c r="F229" t="s">
        <v>165</v>
      </c>
      <c r="G229">
        <v>2</v>
      </c>
      <c r="H229">
        <v>65</v>
      </c>
      <c r="I229">
        <f>E229/G229</f>
        <v>0.4340828531680469</v>
      </c>
      <c r="W229" s="5"/>
      <c r="X229" s="5"/>
    </row>
    <row r="230" spans="1:24" x14ac:dyDescent="0.5">
      <c r="A230" t="s">
        <v>18</v>
      </c>
      <c r="B230" s="26" t="s">
        <v>0</v>
      </c>
      <c r="C230">
        <v>10.82</v>
      </c>
      <c r="D230">
        <v>6.520620346878399</v>
      </c>
      <c r="E230">
        <v>0.14997426797820318</v>
      </c>
      <c r="F230" t="s">
        <v>163</v>
      </c>
      <c r="G230">
        <v>0.5</v>
      </c>
      <c r="H230">
        <v>65</v>
      </c>
      <c r="I230">
        <f>E230/G230</f>
        <v>0.29994853595640636</v>
      </c>
      <c r="W230" s="5"/>
      <c r="X230" s="5"/>
    </row>
    <row r="231" spans="1:24" x14ac:dyDescent="0.5">
      <c r="A231" t="s">
        <v>130</v>
      </c>
      <c r="B231" s="26" t="s">
        <v>0</v>
      </c>
      <c r="C231">
        <v>15.4</v>
      </c>
      <c r="D231">
        <v>24.345914686393368</v>
      </c>
      <c r="E231">
        <v>0.55995603778704739</v>
      </c>
      <c r="F231" t="s">
        <v>163</v>
      </c>
      <c r="G231">
        <v>0.5</v>
      </c>
      <c r="H231">
        <v>65</v>
      </c>
      <c r="I231">
        <f>E231/G231</f>
        <v>1.1199120755740948</v>
      </c>
      <c r="W231" s="5"/>
      <c r="X231" s="5"/>
    </row>
    <row r="232" spans="1:24" x14ac:dyDescent="0.5">
      <c r="W232" s="5"/>
      <c r="X232" s="5"/>
    </row>
    <row r="233" spans="1:24" x14ac:dyDescent="0.5">
      <c r="W233" s="5"/>
      <c r="X233" s="5"/>
    </row>
    <row r="234" spans="1:24" x14ac:dyDescent="0.5">
      <c r="W234" s="5"/>
      <c r="X234" s="5"/>
    </row>
    <row r="235" spans="1:24" x14ac:dyDescent="0.5">
      <c r="W235" s="5"/>
      <c r="X235" s="5"/>
    </row>
    <row r="236" spans="1:24" x14ac:dyDescent="0.5">
      <c r="W236" s="5"/>
      <c r="X236" s="5"/>
    </row>
    <row r="237" spans="1:24" x14ac:dyDescent="0.5">
      <c r="W237" s="5"/>
      <c r="X237" s="5"/>
    </row>
    <row r="238" spans="1:24" x14ac:dyDescent="0.5">
      <c r="W238" s="5"/>
      <c r="X238" s="5"/>
    </row>
    <row r="239" spans="1:24" x14ac:dyDescent="0.5">
      <c r="W239" s="5"/>
      <c r="X239" s="5"/>
    </row>
    <row r="240" spans="1:24" x14ac:dyDescent="0.5">
      <c r="W240" s="5"/>
      <c r="X240" s="5"/>
    </row>
    <row r="241" spans="23:24" x14ac:dyDescent="0.5">
      <c r="W241" s="5"/>
      <c r="X241" s="5"/>
    </row>
    <row r="242" spans="23:24" x14ac:dyDescent="0.5">
      <c r="W242" s="5"/>
      <c r="X242" s="5"/>
    </row>
    <row r="243" spans="23:24" x14ac:dyDescent="0.5">
      <c r="W243" s="5"/>
      <c r="X243" s="5"/>
    </row>
    <row r="244" spans="23:24" x14ac:dyDescent="0.5">
      <c r="W244" s="5"/>
      <c r="X244" s="5"/>
    </row>
    <row r="245" spans="23:24" x14ac:dyDescent="0.5">
      <c r="W245" s="5"/>
      <c r="X245" s="5"/>
    </row>
    <row r="246" spans="23:24" x14ac:dyDescent="0.5">
      <c r="W246" s="5"/>
      <c r="X246" s="5"/>
    </row>
    <row r="247" spans="23:24" x14ac:dyDescent="0.5">
      <c r="W247" s="5"/>
      <c r="X247" s="5"/>
    </row>
    <row r="248" spans="23:24" x14ac:dyDescent="0.5">
      <c r="W248" s="5"/>
      <c r="X248" s="5"/>
    </row>
    <row r="249" spans="23:24" x14ac:dyDescent="0.5">
      <c r="W249" s="5"/>
      <c r="X249" s="5"/>
    </row>
    <row r="250" spans="23:24" x14ac:dyDescent="0.5">
      <c r="W250" s="5"/>
      <c r="X250" s="5"/>
    </row>
    <row r="251" spans="23:24" x14ac:dyDescent="0.5">
      <c r="W251" s="5"/>
      <c r="X251" s="5"/>
    </row>
    <row r="252" spans="23:24" x14ac:dyDescent="0.5">
      <c r="W252" s="5"/>
      <c r="X252" s="5"/>
    </row>
    <row r="253" spans="23:24" x14ac:dyDescent="0.5">
      <c r="W253" s="5"/>
      <c r="X253" s="5"/>
    </row>
    <row r="254" spans="23:24" x14ac:dyDescent="0.5">
      <c r="W254" s="5"/>
      <c r="X254" s="5"/>
    </row>
    <row r="255" spans="23:24" x14ac:dyDescent="0.5">
      <c r="W255" s="5"/>
      <c r="X255" s="5"/>
    </row>
    <row r="256" spans="23:24" x14ac:dyDescent="0.5">
      <c r="W256" s="5"/>
      <c r="X256" s="5"/>
    </row>
    <row r="257" spans="23:24" x14ac:dyDescent="0.5">
      <c r="W257" s="5"/>
      <c r="X257" s="5"/>
    </row>
    <row r="258" spans="23:24" x14ac:dyDescent="0.5">
      <c r="W258" s="5"/>
      <c r="X258" s="5"/>
    </row>
    <row r="259" spans="23:24" x14ac:dyDescent="0.5">
      <c r="W259" s="5"/>
      <c r="X259" s="5"/>
    </row>
    <row r="260" spans="23:24" x14ac:dyDescent="0.5">
      <c r="W260" s="5"/>
      <c r="X260" s="5"/>
    </row>
    <row r="261" spans="23:24" x14ac:dyDescent="0.5">
      <c r="W261" s="5"/>
      <c r="X261" s="5"/>
    </row>
    <row r="262" spans="23:24" x14ac:dyDescent="0.5">
      <c r="W262" s="5"/>
      <c r="X262" s="5"/>
    </row>
    <row r="263" spans="23:24" x14ac:dyDescent="0.5">
      <c r="W263" s="5"/>
      <c r="X263" s="5"/>
    </row>
    <row r="264" spans="23:24" x14ac:dyDescent="0.5">
      <c r="W264" s="5"/>
      <c r="X264" s="5"/>
    </row>
    <row r="265" spans="23:24" x14ac:dyDescent="0.5">
      <c r="W265" s="5"/>
      <c r="X265" s="5"/>
    </row>
    <row r="266" spans="23:24" x14ac:dyDescent="0.5">
      <c r="W266" s="5"/>
      <c r="X266" s="5"/>
    </row>
    <row r="267" spans="23:24" x14ac:dyDescent="0.5">
      <c r="W267" s="5"/>
      <c r="X267" s="5"/>
    </row>
    <row r="268" spans="23:24" x14ac:dyDescent="0.5">
      <c r="W268" s="5"/>
      <c r="X268" s="5"/>
    </row>
    <row r="269" spans="23:24" x14ac:dyDescent="0.5">
      <c r="W269" s="5"/>
      <c r="X269" s="5"/>
    </row>
    <row r="270" spans="23:24" x14ac:dyDescent="0.5">
      <c r="W270" s="5"/>
      <c r="X270" s="5"/>
    </row>
    <row r="271" spans="23:24" x14ac:dyDescent="0.5">
      <c r="W271" s="5"/>
      <c r="X271" s="5"/>
    </row>
    <row r="272" spans="23:24" x14ac:dyDescent="0.5">
      <c r="W272" s="5"/>
      <c r="X272" s="5"/>
    </row>
    <row r="273" spans="23:24" x14ac:dyDescent="0.5">
      <c r="W273" s="5"/>
      <c r="X273" s="5"/>
    </row>
    <row r="274" spans="23:24" x14ac:dyDescent="0.5">
      <c r="W274" s="5"/>
      <c r="X274" s="5"/>
    </row>
    <row r="275" spans="23:24" x14ac:dyDescent="0.5">
      <c r="W275" s="5"/>
      <c r="X275" s="5"/>
    </row>
    <row r="276" spans="23:24" x14ac:dyDescent="0.5">
      <c r="W276" s="5"/>
      <c r="X276" s="5"/>
    </row>
    <row r="277" spans="23:24" x14ac:dyDescent="0.5">
      <c r="W277" s="5"/>
      <c r="X277" s="5"/>
    </row>
    <row r="278" spans="23:24" x14ac:dyDescent="0.5">
      <c r="W278" s="5"/>
      <c r="X278" s="5"/>
    </row>
    <row r="279" spans="23:24" x14ac:dyDescent="0.5">
      <c r="W279" s="5"/>
      <c r="X279" s="5"/>
    </row>
    <row r="280" spans="23:24" x14ac:dyDescent="0.5">
      <c r="W280" s="5"/>
      <c r="X280" s="5"/>
    </row>
    <row r="281" spans="23:24" x14ac:dyDescent="0.5">
      <c r="W281" s="5"/>
      <c r="X281" s="5"/>
    </row>
    <row r="282" spans="23:24" x14ac:dyDescent="0.5">
      <c r="W282" s="5"/>
      <c r="X282" s="5"/>
    </row>
    <row r="283" spans="23:24" x14ac:dyDescent="0.5">
      <c r="W283" s="5"/>
      <c r="X283" s="5"/>
    </row>
    <row r="284" spans="23:24" x14ac:dyDescent="0.5">
      <c r="W284" s="5"/>
      <c r="X284" s="5"/>
    </row>
    <row r="285" spans="23:24" x14ac:dyDescent="0.5">
      <c r="W285" s="5"/>
      <c r="X285" s="5"/>
    </row>
    <row r="286" spans="23:24" x14ac:dyDescent="0.5">
      <c r="W286" s="5"/>
      <c r="X286" s="5"/>
    </row>
    <row r="287" spans="23:24" x14ac:dyDescent="0.5">
      <c r="W287" s="5"/>
      <c r="X287" s="5"/>
    </row>
    <row r="288" spans="23:24" x14ac:dyDescent="0.5">
      <c r="W288" s="5"/>
      <c r="X288" s="5"/>
    </row>
    <row r="289" spans="23:24" x14ac:dyDescent="0.5">
      <c r="W289" s="5"/>
      <c r="X289" s="5"/>
    </row>
    <row r="290" spans="23:24" x14ac:dyDescent="0.5">
      <c r="W290" s="5"/>
      <c r="X290" s="5"/>
    </row>
    <row r="291" spans="23:24" x14ac:dyDescent="0.5">
      <c r="W291" s="5"/>
      <c r="X291" s="5"/>
    </row>
    <row r="292" spans="23:24" x14ac:dyDescent="0.5">
      <c r="W292" s="5"/>
      <c r="X292" s="5"/>
    </row>
    <row r="293" spans="23:24" x14ac:dyDescent="0.5">
      <c r="W293" s="5"/>
      <c r="X293" s="5"/>
    </row>
    <row r="294" spans="23:24" x14ac:dyDescent="0.5">
      <c r="W294" s="5"/>
      <c r="X294" s="5"/>
    </row>
    <row r="295" spans="23:24" x14ac:dyDescent="0.5">
      <c r="W295" s="5"/>
      <c r="X295" s="5"/>
    </row>
    <row r="296" spans="23:24" x14ac:dyDescent="0.5">
      <c r="W296" s="5"/>
      <c r="X296" s="5"/>
    </row>
    <row r="297" spans="23:24" x14ac:dyDescent="0.5">
      <c r="W297" s="5"/>
      <c r="X297" s="5"/>
    </row>
    <row r="298" spans="23:24" x14ac:dyDescent="0.5">
      <c r="W298" s="5"/>
      <c r="X298" s="5"/>
    </row>
    <row r="299" spans="23:24" x14ac:dyDescent="0.5">
      <c r="W299" s="5"/>
      <c r="X299" s="5"/>
    </row>
    <row r="300" spans="23:24" x14ac:dyDescent="0.5">
      <c r="W300" s="5"/>
      <c r="X300" s="5"/>
    </row>
    <row r="301" spans="23:24" x14ac:dyDescent="0.5">
      <c r="W301" s="5"/>
      <c r="X301" s="5"/>
    </row>
    <row r="302" spans="23:24" x14ac:dyDescent="0.5">
      <c r="W302" s="5"/>
      <c r="X302" s="5"/>
    </row>
    <row r="303" spans="23:24" x14ac:dyDescent="0.5">
      <c r="W303" s="5"/>
      <c r="X303" s="5"/>
    </row>
    <row r="304" spans="23:24" x14ac:dyDescent="0.5">
      <c r="W304" s="5"/>
      <c r="X304" s="5"/>
    </row>
    <row r="305" spans="23:24" x14ac:dyDescent="0.5">
      <c r="W305" s="5"/>
      <c r="X305" s="5"/>
    </row>
    <row r="306" spans="23:24" x14ac:dyDescent="0.5">
      <c r="W306" s="5"/>
      <c r="X306" s="5"/>
    </row>
    <row r="307" spans="23:24" x14ac:dyDescent="0.5">
      <c r="W307" s="5"/>
      <c r="X307" s="5"/>
    </row>
    <row r="308" spans="23:24" x14ac:dyDescent="0.5">
      <c r="W308" s="5"/>
      <c r="X308" s="5"/>
    </row>
    <row r="309" spans="23:24" x14ac:dyDescent="0.5">
      <c r="W309" s="5"/>
      <c r="X309" s="5"/>
    </row>
    <row r="310" spans="23:24" x14ac:dyDescent="0.5">
      <c r="W310" s="5"/>
      <c r="X310" s="5"/>
    </row>
    <row r="311" spans="23:24" x14ac:dyDescent="0.5">
      <c r="W311" s="5"/>
      <c r="X311" s="5"/>
    </row>
    <row r="312" spans="23:24" x14ac:dyDescent="0.5">
      <c r="W312" s="5"/>
      <c r="X312" s="5"/>
    </row>
    <row r="313" spans="23:24" x14ac:dyDescent="0.5">
      <c r="W313" s="5"/>
      <c r="X313" s="5"/>
    </row>
    <row r="314" spans="23:24" x14ac:dyDescent="0.5">
      <c r="W314" s="5"/>
      <c r="X314" s="5"/>
    </row>
    <row r="315" spans="23:24" x14ac:dyDescent="0.5">
      <c r="W315" s="5"/>
      <c r="X315" s="5"/>
    </row>
    <row r="316" spans="23:24" x14ac:dyDescent="0.5">
      <c r="W316" s="5"/>
      <c r="X316" s="5"/>
    </row>
    <row r="317" spans="23:24" x14ac:dyDescent="0.5">
      <c r="W317" s="5"/>
      <c r="X317" s="5"/>
    </row>
    <row r="318" spans="23:24" x14ac:dyDescent="0.5">
      <c r="W318" s="5"/>
      <c r="X318" s="5"/>
    </row>
    <row r="319" spans="23:24" x14ac:dyDescent="0.5">
      <c r="W319" s="5"/>
      <c r="X319" s="5"/>
    </row>
    <row r="320" spans="23:24" x14ac:dyDescent="0.5">
      <c r="W320" s="5"/>
      <c r="X320" s="5"/>
    </row>
    <row r="321" spans="23:24" x14ac:dyDescent="0.5">
      <c r="W321" s="5"/>
      <c r="X321" s="5"/>
    </row>
    <row r="322" spans="23:24" x14ac:dyDescent="0.5">
      <c r="W322" s="5"/>
      <c r="X322" s="5"/>
    </row>
    <row r="323" spans="23:24" x14ac:dyDescent="0.5">
      <c r="W323" s="5"/>
      <c r="X323" s="5"/>
    </row>
    <row r="324" spans="23:24" x14ac:dyDescent="0.5">
      <c r="W324" s="5"/>
      <c r="X324" s="5"/>
    </row>
    <row r="325" spans="23:24" x14ac:dyDescent="0.5">
      <c r="W325" s="5"/>
      <c r="X325" s="5"/>
    </row>
    <row r="326" spans="23:24" x14ac:dyDescent="0.5">
      <c r="W326" s="5"/>
      <c r="X326" s="5"/>
    </row>
    <row r="327" spans="23:24" x14ac:dyDescent="0.5">
      <c r="W327" s="5"/>
      <c r="X327" s="5"/>
    </row>
    <row r="328" spans="23:24" x14ac:dyDescent="0.5">
      <c r="W328" s="5"/>
      <c r="X328" s="5"/>
    </row>
    <row r="329" spans="23:24" x14ac:dyDescent="0.5">
      <c r="W329" s="5"/>
      <c r="X329" s="5"/>
    </row>
    <row r="330" spans="23:24" x14ac:dyDescent="0.5">
      <c r="W330" s="5"/>
      <c r="X330" s="5"/>
    </row>
    <row r="331" spans="23:24" x14ac:dyDescent="0.5">
      <c r="W331" s="5"/>
      <c r="X331" s="5"/>
    </row>
    <row r="332" spans="23:24" x14ac:dyDescent="0.5">
      <c r="W332" s="5"/>
      <c r="X332" s="5"/>
    </row>
    <row r="333" spans="23:24" x14ac:dyDescent="0.5">
      <c r="W333" s="5"/>
      <c r="X333" s="5"/>
    </row>
    <row r="334" spans="23:24" x14ac:dyDescent="0.5">
      <c r="W334" s="5"/>
      <c r="X334" s="5"/>
    </row>
    <row r="335" spans="23:24" x14ac:dyDescent="0.5">
      <c r="W335" s="5"/>
      <c r="X335" s="5"/>
    </row>
    <row r="336" spans="23:24" x14ac:dyDescent="0.5">
      <c r="W336" s="5"/>
      <c r="X336" s="5"/>
    </row>
    <row r="337" spans="23:24" x14ac:dyDescent="0.5">
      <c r="W337" s="5"/>
      <c r="X337" s="5"/>
    </row>
    <row r="338" spans="23:24" x14ac:dyDescent="0.5">
      <c r="W338" s="5"/>
      <c r="X338" s="5"/>
    </row>
    <row r="339" spans="23:24" x14ac:dyDescent="0.5">
      <c r="W339" s="5"/>
      <c r="X339" s="5"/>
    </row>
    <row r="340" spans="23:24" x14ac:dyDescent="0.5">
      <c r="W340" s="5"/>
      <c r="X340" s="5"/>
    </row>
    <row r="341" spans="23:24" x14ac:dyDescent="0.5">
      <c r="W341" s="5"/>
      <c r="X341" s="5"/>
    </row>
    <row r="342" spans="23:24" x14ac:dyDescent="0.5">
      <c r="W342" s="5"/>
      <c r="X342" s="5"/>
    </row>
    <row r="343" spans="23:24" x14ac:dyDescent="0.5">
      <c r="W343" s="5"/>
      <c r="X343" s="5"/>
    </row>
    <row r="344" spans="23:24" x14ac:dyDescent="0.5">
      <c r="W344" s="5"/>
      <c r="X344" s="5"/>
    </row>
  </sheetData>
  <sortState xmlns:xlrd2="http://schemas.microsoft.com/office/spreadsheetml/2017/richdata2" ref="C2:C346">
    <sortCondition ref="C2:C346"/>
  </sortState>
  <mergeCells count="10">
    <mergeCell ref="L1:M1"/>
    <mergeCell ref="AB43:AD43"/>
    <mergeCell ref="AB52:AD52"/>
    <mergeCell ref="AB42:AD42"/>
    <mergeCell ref="AG42:AI42"/>
    <mergeCell ref="AG43:AI43"/>
    <mergeCell ref="AC16:AE16"/>
    <mergeCell ref="AC1:AD1"/>
    <mergeCell ref="AC3:AE3"/>
    <mergeCell ref="L13:M13"/>
  </mergeCells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97C84-578C-BF4C-80A4-D4A9DE48B7B1}">
  <dimension ref="A1:L101"/>
  <sheetViews>
    <sheetView workbookViewId="0">
      <selection activeCell="I6" sqref="I6"/>
    </sheetView>
  </sheetViews>
  <sheetFormatPr baseColWidth="10" defaultRowHeight="15.75" x14ac:dyDescent="0.5"/>
  <cols>
    <col min="1" max="1" width="16" customWidth="1"/>
  </cols>
  <sheetData>
    <row r="1" spans="1:12" x14ac:dyDescent="0.5">
      <c r="A1" t="s">
        <v>152</v>
      </c>
      <c r="B1" t="s">
        <v>182</v>
      </c>
      <c r="C1" t="s">
        <v>181</v>
      </c>
      <c r="F1" t="s">
        <v>180</v>
      </c>
      <c r="G1" t="s">
        <v>183</v>
      </c>
    </row>
    <row r="2" spans="1:12" x14ac:dyDescent="0.5">
      <c r="A2" s="1" t="s">
        <v>138</v>
      </c>
      <c r="B2" s="1">
        <v>13.44</v>
      </c>
      <c r="C2" s="1">
        <v>1.2999999999999999E-2</v>
      </c>
      <c r="F2">
        <f t="shared" ref="F2:F33" si="0">LOG(B2)</f>
        <v>1.1283992687178064</v>
      </c>
      <c r="G2">
        <f t="shared" ref="G2:G33" si="1">LOG(C2)</f>
        <v>-1.8860566476931633</v>
      </c>
    </row>
    <row r="3" spans="1:12" x14ac:dyDescent="0.5">
      <c r="A3" s="1" t="s">
        <v>138</v>
      </c>
      <c r="B3" s="1">
        <v>12.71</v>
      </c>
      <c r="C3" s="1">
        <v>8.9999999999999993E-3</v>
      </c>
      <c r="F3">
        <f t="shared" si="0"/>
        <v>1.1041455505540081</v>
      </c>
      <c r="G3">
        <f t="shared" si="1"/>
        <v>-2.0457574905606752</v>
      </c>
    </row>
    <row r="4" spans="1:12" x14ac:dyDescent="0.5">
      <c r="A4" s="1" t="s">
        <v>138</v>
      </c>
      <c r="B4" s="1">
        <v>11.91</v>
      </c>
      <c r="C4" s="1">
        <v>7.0000000000000001E-3</v>
      </c>
      <c r="F4">
        <f t="shared" si="0"/>
        <v>1.0759117614827776</v>
      </c>
      <c r="G4">
        <f t="shared" si="1"/>
        <v>-2.1549019599857431</v>
      </c>
    </row>
    <row r="5" spans="1:12" x14ac:dyDescent="0.5">
      <c r="A5" s="1" t="s">
        <v>138</v>
      </c>
      <c r="B5" s="1">
        <v>13.01</v>
      </c>
      <c r="C5" s="1">
        <v>1.2E-2</v>
      </c>
      <c r="F5">
        <f t="shared" si="0"/>
        <v>1.1142772965615861</v>
      </c>
      <c r="G5">
        <f t="shared" si="1"/>
        <v>-1.9208187539523751</v>
      </c>
    </row>
    <row r="6" spans="1:12" x14ac:dyDescent="0.5">
      <c r="A6" s="1" t="s">
        <v>138</v>
      </c>
      <c r="B6" s="1">
        <v>16.100000000000001</v>
      </c>
      <c r="C6" s="1">
        <v>2.1999999999999999E-2</v>
      </c>
      <c r="F6">
        <f t="shared" si="0"/>
        <v>1.2068258760318498</v>
      </c>
      <c r="G6">
        <f t="shared" si="1"/>
        <v>-1.6575773191777938</v>
      </c>
      <c r="L6" t="s">
        <v>139</v>
      </c>
    </row>
    <row r="7" spans="1:12" x14ac:dyDescent="0.5">
      <c r="A7" s="1" t="s">
        <v>138</v>
      </c>
      <c r="B7" s="1">
        <v>11.63</v>
      </c>
      <c r="C7" s="1">
        <v>0.01</v>
      </c>
      <c r="F7">
        <f t="shared" si="0"/>
        <v>1.0655797147284485</v>
      </c>
      <c r="G7">
        <f t="shared" si="1"/>
        <v>-2</v>
      </c>
    </row>
    <row r="8" spans="1:12" x14ac:dyDescent="0.5">
      <c r="A8" s="1" t="s">
        <v>138</v>
      </c>
      <c r="B8" s="1">
        <v>10.78</v>
      </c>
      <c r="C8" s="1">
        <v>6.0000000000000001E-3</v>
      </c>
      <c r="F8">
        <f t="shared" si="0"/>
        <v>1.0326187608507198</v>
      </c>
      <c r="G8">
        <f t="shared" si="1"/>
        <v>-2.2218487496163561</v>
      </c>
    </row>
    <row r="9" spans="1:12" x14ac:dyDescent="0.5">
      <c r="A9" s="1" t="s">
        <v>138</v>
      </c>
      <c r="B9" s="1">
        <v>11.7</v>
      </c>
      <c r="C9" s="1">
        <v>8.9999999999999993E-3</v>
      </c>
      <c r="F9">
        <f t="shared" si="0"/>
        <v>1.0681858617461617</v>
      </c>
      <c r="G9">
        <f t="shared" si="1"/>
        <v>-2.0457574905606752</v>
      </c>
    </row>
    <row r="10" spans="1:12" x14ac:dyDescent="0.5">
      <c r="A10" s="1" t="s">
        <v>138</v>
      </c>
      <c r="B10" s="1">
        <v>13.64</v>
      </c>
      <c r="C10" s="1">
        <v>1.2E-2</v>
      </c>
      <c r="F10">
        <f t="shared" si="0"/>
        <v>1.1348143703204601</v>
      </c>
      <c r="G10">
        <f t="shared" si="1"/>
        <v>-1.9208187539523751</v>
      </c>
    </row>
    <row r="11" spans="1:12" x14ac:dyDescent="0.5">
      <c r="A11" s="1" t="s">
        <v>138</v>
      </c>
      <c r="B11" s="1">
        <v>9.66</v>
      </c>
      <c r="C11" s="1">
        <v>5.0000000000000001E-3</v>
      </c>
      <c r="F11">
        <f t="shared" si="0"/>
        <v>0.9849771264154934</v>
      </c>
      <c r="G11">
        <f t="shared" si="1"/>
        <v>-2.3010299956639813</v>
      </c>
    </row>
    <row r="12" spans="1:12" x14ac:dyDescent="0.5">
      <c r="A12" s="1" t="s">
        <v>138</v>
      </c>
      <c r="B12" s="1">
        <v>14.78</v>
      </c>
      <c r="C12" s="1">
        <v>0.01</v>
      </c>
      <c r="F12">
        <f t="shared" si="0"/>
        <v>1.169674434058807</v>
      </c>
      <c r="G12">
        <f t="shared" si="1"/>
        <v>-2</v>
      </c>
    </row>
    <row r="13" spans="1:12" x14ac:dyDescent="0.5">
      <c r="A13" s="1" t="s">
        <v>138</v>
      </c>
      <c r="B13" s="1">
        <v>10.41</v>
      </c>
      <c r="C13" s="1">
        <v>5.0000000000000001E-3</v>
      </c>
      <c r="F13">
        <f t="shared" si="0"/>
        <v>1.0174507295105362</v>
      </c>
      <c r="G13">
        <f t="shared" si="1"/>
        <v>-2.3010299956639813</v>
      </c>
    </row>
    <row r="14" spans="1:12" x14ac:dyDescent="0.5">
      <c r="A14" s="1" t="s">
        <v>138</v>
      </c>
      <c r="B14" s="1">
        <v>15.99</v>
      </c>
      <c r="C14" s="1">
        <v>1.4999999999999999E-2</v>
      </c>
      <c r="F14">
        <f t="shared" si="0"/>
        <v>1.2038484637462348</v>
      </c>
      <c r="G14">
        <f t="shared" si="1"/>
        <v>-1.8239087409443189</v>
      </c>
    </row>
    <row r="15" spans="1:12" x14ac:dyDescent="0.5">
      <c r="A15" s="1" t="s">
        <v>138</v>
      </c>
      <c r="B15" s="1">
        <v>13.42</v>
      </c>
      <c r="C15" s="1">
        <v>8.9999999999999993E-3</v>
      </c>
      <c r="F15">
        <f t="shared" si="0"/>
        <v>1.1277525158329733</v>
      </c>
      <c r="G15">
        <f t="shared" si="1"/>
        <v>-2.0457574905606752</v>
      </c>
    </row>
    <row r="16" spans="1:12" x14ac:dyDescent="0.5">
      <c r="A16" s="1" t="s">
        <v>138</v>
      </c>
      <c r="B16" s="1">
        <v>9.16</v>
      </c>
      <c r="C16" s="1">
        <v>3.0000000000000001E-3</v>
      </c>
      <c r="F16">
        <f t="shared" si="0"/>
        <v>0.96189547366785044</v>
      </c>
      <c r="G16">
        <f t="shared" si="1"/>
        <v>-2.5228787452803374</v>
      </c>
    </row>
    <row r="17" spans="1:7" x14ac:dyDescent="0.5">
      <c r="A17" s="1" t="s">
        <v>138</v>
      </c>
      <c r="B17" s="1">
        <v>8.4600000000000009</v>
      </c>
      <c r="C17" s="1">
        <v>1E-3</v>
      </c>
      <c r="F17">
        <f t="shared" si="0"/>
        <v>0.92737036303902354</v>
      </c>
      <c r="G17">
        <f t="shared" si="1"/>
        <v>-3</v>
      </c>
    </row>
    <row r="18" spans="1:7" x14ac:dyDescent="0.5">
      <c r="A18" s="1" t="s">
        <v>138</v>
      </c>
      <c r="B18" s="1">
        <v>11.82</v>
      </c>
      <c r="C18" s="1">
        <v>7.0000000000000001E-3</v>
      </c>
      <c r="F18">
        <f t="shared" si="0"/>
        <v>1.0726174765452365</v>
      </c>
      <c r="G18">
        <f t="shared" si="1"/>
        <v>-2.1549019599857431</v>
      </c>
    </row>
    <row r="19" spans="1:7" x14ac:dyDescent="0.5">
      <c r="A19" s="1" t="s">
        <v>138</v>
      </c>
      <c r="B19" s="1">
        <v>10.119999999999999</v>
      </c>
      <c r="C19" s="1">
        <v>3.0000000000000001E-3</v>
      </c>
      <c r="F19">
        <f t="shared" si="0"/>
        <v>1.0051805125037803</v>
      </c>
      <c r="G19">
        <f t="shared" si="1"/>
        <v>-2.5228787452803374</v>
      </c>
    </row>
    <row r="20" spans="1:7" x14ac:dyDescent="0.5">
      <c r="A20" s="1" t="s">
        <v>138</v>
      </c>
      <c r="B20" s="1">
        <v>9.1199999999999992</v>
      </c>
      <c r="C20" s="1">
        <v>1E-3</v>
      </c>
      <c r="F20">
        <f t="shared" si="0"/>
        <v>0.95999483832841614</v>
      </c>
      <c r="G20">
        <f t="shared" si="1"/>
        <v>-3</v>
      </c>
    </row>
    <row r="21" spans="1:7" x14ac:dyDescent="0.5">
      <c r="A21" s="1" t="s">
        <v>138</v>
      </c>
      <c r="B21" s="1">
        <v>9.6199999999999992</v>
      </c>
      <c r="C21" s="1">
        <v>2E-3</v>
      </c>
      <c r="F21">
        <f t="shared" si="0"/>
        <v>0.98317507203781296</v>
      </c>
      <c r="G21">
        <f t="shared" si="1"/>
        <v>-2.6989700043360187</v>
      </c>
    </row>
    <row r="22" spans="1:7" x14ac:dyDescent="0.5">
      <c r="A22" s="1" t="s">
        <v>138</v>
      </c>
      <c r="B22" s="1">
        <v>13.45</v>
      </c>
      <c r="C22" s="1">
        <v>1.0999999999999999E-2</v>
      </c>
      <c r="F22">
        <f t="shared" si="0"/>
        <v>1.1287222843384268</v>
      </c>
      <c r="G22">
        <f t="shared" si="1"/>
        <v>-1.9586073148417751</v>
      </c>
    </row>
    <row r="23" spans="1:7" x14ac:dyDescent="0.5">
      <c r="A23" s="1" t="s">
        <v>138</v>
      </c>
      <c r="B23" s="1">
        <v>11.84</v>
      </c>
      <c r="C23" s="1">
        <v>5.0000000000000001E-3</v>
      </c>
      <c r="F23">
        <f t="shared" si="0"/>
        <v>1.073351702386901</v>
      </c>
      <c r="G23">
        <f t="shared" si="1"/>
        <v>-2.3010299956639813</v>
      </c>
    </row>
    <row r="24" spans="1:7" x14ac:dyDescent="0.5">
      <c r="A24" s="1" t="s">
        <v>138</v>
      </c>
      <c r="B24" s="1">
        <v>9.8000000000000007</v>
      </c>
      <c r="C24" s="1">
        <v>8.0000000000000002E-3</v>
      </c>
      <c r="F24">
        <f t="shared" si="0"/>
        <v>0.99122607569249488</v>
      </c>
      <c r="G24">
        <f t="shared" si="1"/>
        <v>-2.0969100130080562</v>
      </c>
    </row>
    <row r="25" spans="1:7" x14ac:dyDescent="0.5">
      <c r="A25" s="1" t="s">
        <v>138</v>
      </c>
      <c r="B25" s="1">
        <v>10.210000000000001</v>
      </c>
      <c r="C25" s="1">
        <v>3.0000000000000001E-3</v>
      </c>
      <c r="F25">
        <f t="shared" si="0"/>
        <v>1.0090257420869102</v>
      </c>
      <c r="G25">
        <f t="shared" si="1"/>
        <v>-2.5228787452803374</v>
      </c>
    </row>
    <row r="26" spans="1:7" x14ac:dyDescent="0.5">
      <c r="A26" s="1" t="s">
        <v>138</v>
      </c>
      <c r="B26" s="1">
        <v>14.45</v>
      </c>
      <c r="C26" s="1">
        <v>1.52E-2</v>
      </c>
      <c r="F26">
        <f t="shared" si="0"/>
        <v>1.1598678470925667</v>
      </c>
      <c r="G26">
        <f t="shared" si="1"/>
        <v>-1.8181564120552274</v>
      </c>
    </row>
    <row r="27" spans="1:7" x14ac:dyDescent="0.5">
      <c r="A27" s="1" t="s">
        <v>138</v>
      </c>
      <c r="B27" s="1">
        <v>10.58</v>
      </c>
      <c r="C27" s="1">
        <v>3.2000000000000002E-3</v>
      </c>
      <c r="F27">
        <f t="shared" si="0"/>
        <v>1.0244856676991669</v>
      </c>
      <c r="G27">
        <f t="shared" si="1"/>
        <v>-2.4948500216800942</v>
      </c>
    </row>
    <row r="28" spans="1:7" x14ac:dyDescent="0.5">
      <c r="A28" s="1" t="s">
        <v>0</v>
      </c>
      <c r="B28" s="1">
        <v>17.45</v>
      </c>
      <c r="C28" s="1">
        <v>5.2999999999999999E-2</v>
      </c>
      <c r="E28">
        <v>2</v>
      </c>
      <c r="F28">
        <f t="shared" si="0"/>
        <v>1.2417954312951986</v>
      </c>
      <c r="G28">
        <f t="shared" si="1"/>
        <v>-1.2757241303992111</v>
      </c>
    </row>
    <row r="29" spans="1:7" x14ac:dyDescent="0.5">
      <c r="A29" s="1" t="s">
        <v>0</v>
      </c>
      <c r="B29" s="1">
        <v>16.37</v>
      </c>
      <c r="C29" s="1">
        <v>3.4000000000000002E-2</v>
      </c>
      <c r="E29">
        <v>2</v>
      </c>
      <c r="F29">
        <f t="shared" si="0"/>
        <v>1.2140486794119414</v>
      </c>
      <c r="G29">
        <f t="shared" si="1"/>
        <v>-1.4685210829577449</v>
      </c>
    </row>
    <row r="30" spans="1:7" x14ac:dyDescent="0.5">
      <c r="A30" s="1" t="s">
        <v>0</v>
      </c>
      <c r="B30" s="1">
        <v>18.14</v>
      </c>
      <c r="C30" s="1">
        <v>4.3999999999999997E-2</v>
      </c>
      <c r="E30">
        <v>2</v>
      </c>
      <c r="F30">
        <f t="shared" si="0"/>
        <v>1.2586372827240764</v>
      </c>
      <c r="G30">
        <f t="shared" si="1"/>
        <v>-1.3565473235138126</v>
      </c>
    </row>
    <row r="31" spans="1:7" x14ac:dyDescent="0.5">
      <c r="A31" s="1" t="s">
        <v>0</v>
      </c>
      <c r="B31" s="1">
        <v>16.12</v>
      </c>
      <c r="C31" s="1">
        <v>2.8000000000000001E-2</v>
      </c>
      <c r="E31">
        <v>2</v>
      </c>
      <c r="F31">
        <f t="shared" si="0"/>
        <v>1.2073650374690719</v>
      </c>
      <c r="G31">
        <f t="shared" si="1"/>
        <v>-1.5528419686577808</v>
      </c>
    </row>
    <row r="32" spans="1:7" x14ac:dyDescent="0.5">
      <c r="A32" s="1" t="s">
        <v>0</v>
      </c>
      <c r="B32" s="1">
        <v>16.149999999999999</v>
      </c>
      <c r="C32" s="1">
        <v>0.03</v>
      </c>
      <c r="E32">
        <v>2</v>
      </c>
      <c r="F32">
        <f t="shared" si="0"/>
        <v>1.2081725266671217</v>
      </c>
      <c r="G32">
        <f t="shared" si="1"/>
        <v>-1.5228787452803376</v>
      </c>
    </row>
    <row r="33" spans="1:7" x14ac:dyDescent="0.5">
      <c r="A33" s="1" t="s">
        <v>0</v>
      </c>
      <c r="B33" s="1">
        <v>13.95</v>
      </c>
      <c r="C33" s="1">
        <v>1.7999999999999999E-2</v>
      </c>
      <c r="E33">
        <v>2</v>
      </c>
      <c r="F33">
        <f t="shared" si="0"/>
        <v>1.1445742076096164</v>
      </c>
      <c r="G33">
        <f t="shared" si="1"/>
        <v>-1.744727494896694</v>
      </c>
    </row>
    <row r="34" spans="1:7" x14ac:dyDescent="0.5">
      <c r="A34" s="1" t="s">
        <v>0</v>
      </c>
      <c r="B34" s="1">
        <v>13.37</v>
      </c>
      <c r="C34" s="1">
        <v>1.2E-2</v>
      </c>
      <c r="E34">
        <v>2</v>
      </c>
      <c r="F34">
        <f t="shared" ref="F34:F65" si="2">LOG(B34)</f>
        <v>1.1261314072619844</v>
      </c>
      <c r="G34">
        <f t="shared" ref="G34:G65" si="3">LOG(C34)</f>
        <v>-1.9208187539523751</v>
      </c>
    </row>
    <row r="35" spans="1:7" x14ac:dyDescent="0.5">
      <c r="A35" s="1" t="s">
        <v>0</v>
      </c>
      <c r="B35" s="1">
        <v>12.85</v>
      </c>
      <c r="C35" s="1">
        <v>1.2999999999999999E-2</v>
      </c>
      <c r="E35">
        <v>2</v>
      </c>
      <c r="F35">
        <f t="shared" si="2"/>
        <v>1.1089031276673134</v>
      </c>
      <c r="G35">
        <f t="shared" si="3"/>
        <v>-1.8860566476931633</v>
      </c>
    </row>
    <row r="36" spans="1:7" x14ac:dyDescent="0.5">
      <c r="A36" s="1" t="s">
        <v>0</v>
      </c>
      <c r="B36" s="1">
        <v>12.56</v>
      </c>
      <c r="C36" s="1">
        <v>0.01</v>
      </c>
      <c r="E36">
        <v>2</v>
      </c>
      <c r="F36">
        <f t="shared" si="2"/>
        <v>1.0989896394011773</v>
      </c>
      <c r="G36">
        <f t="shared" si="3"/>
        <v>-2</v>
      </c>
    </row>
    <row r="37" spans="1:7" x14ac:dyDescent="0.5">
      <c r="A37" s="1" t="s">
        <v>0</v>
      </c>
      <c r="B37" s="1">
        <v>19.579999999999998</v>
      </c>
      <c r="C37" s="1">
        <v>4.9000000000000002E-2</v>
      </c>
      <c r="E37">
        <v>2</v>
      </c>
      <c r="F37">
        <f t="shared" si="2"/>
        <v>1.291812687467119</v>
      </c>
      <c r="G37">
        <f t="shared" si="3"/>
        <v>-1.3098039199714864</v>
      </c>
    </row>
    <row r="38" spans="1:7" x14ac:dyDescent="0.5">
      <c r="A38" s="1" t="s">
        <v>0</v>
      </c>
      <c r="B38" s="1">
        <v>17.190000000000001</v>
      </c>
      <c r="C38" s="1">
        <v>3.4000000000000002E-2</v>
      </c>
      <c r="E38">
        <v>2</v>
      </c>
      <c r="F38">
        <f t="shared" si="2"/>
        <v>1.2352758766870524</v>
      </c>
      <c r="G38">
        <f t="shared" si="3"/>
        <v>-1.4685210829577449</v>
      </c>
    </row>
    <row r="39" spans="1:7" x14ac:dyDescent="0.5">
      <c r="A39" s="1" t="s">
        <v>0</v>
      </c>
      <c r="B39" s="1">
        <v>16.670000000000002</v>
      </c>
      <c r="C39" s="1">
        <v>2.5999999999999999E-2</v>
      </c>
      <c r="E39">
        <v>2</v>
      </c>
      <c r="F39">
        <f t="shared" si="2"/>
        <v>1.2219355998280053</v>
      </c>
      <c r="G39">
        <f t="shared" si="3"/>
        <v>-1.585026652029182</v>
      </c>
    </row>
    <row r="40" spans="1:7" x14ac:dyDescent="0.5">
      <c r="A40" s="1" t="s">
        <v>0</v>
      </c>
      <c r="B40" s="1">
        <v>13.53</v>
      </c>
      <c r="C40" s="1">
        <v>1.4E-2</v>
      </c>
      <c r="E40">
        <v>2</v>
      </c>
      <c r="F40">
        <f t="shared" si="2"/>
        <v>1.131297796597623</v>
      </c>
      <c r="G40">
        <f t="shared" si="3"/>
        <v>-1.853871964321762</v>
      </c>
    </row>
    <row r="41" spans="1:7" x14ac:dyDescent="0.5">
      <c r="A41" s="1" t="s">
        <v>0</v>
      </c>
      <c r="B41" s="1">
        <v>18.29</v>
      </c>
      <c r="C41" s="1">
        <v>0.04</v>
      </c>
      <c r="E41">
        <v>2</v>
      </c>
      <c r="F41">
        <f t="shared" si="2"/>
        <v>1.2622137054764169</v>
      </c>
      <c r="G41">
        <f t="shared" si="3"/>
        <v>-1.3979400086720375</v>
      </c>
    </row>
    <row r="42" spans="1:7" x14ac:dyDescent="0.5">
      <c r="A42" s="1" t="s">
        <v>0</v>
      </c>
      <c r="B42" s="1">
        <v>18.170000000000002</v>
      </c>
      <c r="C42" s="1">
        <v>3.1E-2</v>
      </c>
      <c r="E42">
        <v>2</v>
      </c>
      <c r="F42">
        <f t="shared" si="2"/>
        <v>1.2593549273080344</v>
      </c>
      <c r="G42">
        <f t="shared" si="3"/>
        <v>-1.5086383061657274</v>
      </c>
    </row>
    <row r="43" spans="1:7" x14ac:dyDescent="0.5">
      <c r="A43" s="1" t="s">
        <v>0</v>
      </c>
      <c r="B43" s="1">
        <v>16.690000000000001</v>
      </c>
      <c r="C43" s="1">
        <v>3.4000000000000002E-2</v>
      </c>
      <c r="E43">
        <v>2</v>
      </c>
      <c r="F43">
        <f t="shared" si="2"/>
        <v>1.2224563366792467</v>
      </c>
      <c r="G43">
        <f t="shared" si="3"/>
        <v>-1.4685210829577449</v>
      </c>
    </row>
    <row r="44" spans="1:7" x14ac:dyDescent="0.5">
      <c r="A44" s="1" t="s">
        <v>0</v>
      </c>
      <c r="B44" s="1">
        <v>18.5</v>
      </c>
      <c r="C44" s="1">
        <v>0.05</v>
      </c>
      <c r="E44">
        <v>2</v>
      </c>
      <c r="F44">
        <f t="shared" si="2"/>
        <v>1.2671717284030137</v>
      </c>
      <c r="G44">
        <f t="shared" si="3"/>
        <v>-1.3010299956639813</v>
      </c>
    </row>
    <row r="45" spans="1:7" x14ac:dyDescent="0.5">
      <c r="A45" s="1" t="s">
        <v>0</v>
      </c>
      <c r="B45" s="1">
        <v>18.489999999999998</v>
      </c>
      <c r="C45" s="1">
        <v>0.05</v>
      </c>
      <c r="E45">
        <v>2</v>
      </c>
      <c r="F45">
        <f t="shared" si="2"/>
        <v>1.2669369111591731</v>
      </c>
      <c r="G45">
        <f t="shared" si="3"/>
        <v>-1.3010299956639813</v>
      </c>
    </row>
    <row r="46" spans="1:7" x14ac:dyDescent="0.5">
      <c r="A46" s="1" t="s">
        <v>0</v>
      </c>
      <c r="B46" s="1">
        <v>17</v>
      </c>
      <c r="C46" s="1">
        <v>3.9E-2</v>
      </c>
      <c r="E46">
        <v>2</v>
      </c>
      <c r="F46">
        <f t="shared" si="2"/>
        <v>1.2304489213782739</v>
      </c>
      <c r="G46">
        <f t="shared" si="3"/>
        <v>-1.4089353929735009</v>
      </c>
    </row>
    <row r="47" spans="1:7" x14ac:dyDescent="0.5">
      <c r="A47" s="1" t="s">
        <v>0</v>
      </c>
      <c r="B47" s="1">
        <v>17.46</v>
      </c>
      <c r="C47" s="1">
        <v>4.1000000000000002E-2</v>
      </c>
      <c r="E47">
        <v>2</v>
      </c>
      <c r="F47">
        <f t="shared" si="2"/>
        <v>1.242044239369551</v>
      </c>
      <c r="G47">
        <f t="shared" si="3"/>
        <v>-1.3872161432802645</v>
      </c>
    </row>
    <row r="48" spans="1:7" x14ac:dyDescent="0.5">
      <c r="A48" s="1" t="s">
        <v>0</v>
      </c>
      <c r="B48" s="1">
        <v>15.62</v>
      </c>
      <c r="C48" s="1">
        <v>2.8000000000000001E-2</v>
      </c>
      <c r="E48">
        <v>2</v>
      </c>
      <c r="F48">
        <f t="shared" si="2"/>
        <v>1.1936810295412814</v>
      </c>
      <c r="G48">
        <f t="shared" si="3"/>
        <v>-1.5528419686577808</v>
      </c>
    </row>
    <row r="49" spans="1:7" x14ac:dyDescent="0.5">
      <c r="A49" s="1" t="s">
        <v>0</v>
      </c>
      <c r="B49" s="1">
        <v>15.36</v>
      </c>
      <c r="C49" s="1">
        <v>2.5000000000000001E-2</v>
      </c>
      <c r="E49">
        <v>2</v>
      </c>
      <c r="F49">
        <f t="shared" si="2"/>
        <v>1.1863912156954932</v>
      </c>
      <c r="G49">
        <f t="shared" si="3"/>
        <v>-1.6020599913279623</v>
      </c>
    </row>
    <row r="50" spans="1:7" x14ac:dyDescent="0.5">
      <c r="A50" s="1" t="s">
        <v>0</v>
      </c>
      <c r="B50" s="1">
        <v>13.88</v>
      </c>
      <c r="C50" s="1">
        <v>1.7999999999999999E-2</v>
      </c>
      <c r="E50">
        <v>2</v>
      </c>
      <c r="F50">
        <f t="shared" si="2"/>
        <v>1.1423894661188361</v>
      </c>
      <c r="G50">
        <f t="shared" si="3"/>
        <v>-1.744727494896694</v>
      </c>
    </row>
    <row r="51" spans="1:7" x14ac:dyDescent="0.5">
      <c r="A51" s="1" t="s">
        <v>0</v>
      </c>
      <c r="B51" s="1">
        <v>14.68</v>
      </c>
      <c r="C51" s="1">
        <v>2.1999999999999999E-2</v>
      </c>
      <c r="E51">
        <v>2</v>
      </c>
      <c r="F51">
        <f t="shared" si="2"/>
        <v>1.1667260555800518</v>
      </c>
      <c r="G51">
        <f t="shared" si="3"/>
        <v>-1.6575773191777938</v>
      </c>
    </row>
    <row r="52" spans="1:7" x14ac:dyDescent="0.5">
      <c r="A52" s="1" t="s">
        <v>0</v>
      </c>
      <c r="B52" s="1">
        <v>13.9</v>
      </c>
      <c r="C52" s="1">
        <v>2.3E-2</v>
      </c>
      <c r="E52">
        <v>2</v>
      </c>
      <c r="F52">
        <f t="shared" si="2"/>
        <v>1.1430148002540952</v>
      </c>
      <c r="G52">
        <f t="shared" si="3"/>
        <v>-1.6382721639824072</v>
      </c>
    </row>
    <row r="53" spans="1:7" x14ac:dyDescent="0.5">
      <c r="A53" s="1" t="s">
        <v>0</v>
      </c>
      <c r="B53" s="1">
        <v>13.55</v>
      </c>
      <c r="C53" s="1">
        <v>1.4E-2</v>
      </c>
      <c r="E53">
        <v>2</v>
      </c>
      <c r="F53">
        <f t="shared" si="2"/>
        <v>1.1319392952104246</v>
      </c>
      <c r="G53">
        <f t="shared" si="3"/>
        <v>-1.853871964321762</v>
      </c>
    </row>
    <row r="54" spans="1:7" x14ac:dyDescent="0.5">
      <c r="A54" s="1" t="s">
        <v>0</v>
      </c>
      <c r="B54" s="1">
        <v>12.85</v>
      </c>
      <c r="C54" s="1">
        <v>1.6E-2</v>
      </c>
      <c r="E54">
        <v>2</v>
      </c>
      <c r="F54">
        <f t="shared" si="2"/>
        <v>1.1089031276673134</v>
      </c>
      <c r="G54">
        <f t="shared" si="3"/>
        <v>-1.7958800173440752</v>
      </c>
    </row>
    <row r="55" spans="1:7" x14ac:dyDescent="0.5">
      <c r="A55" s="1" t="s">
        <v>0</v>
      </c>
      <c r="B55" s="1">
        <v>10.32</v>
      </c>
      <c r="C55" s="1">
        <v>6.0000000000000001E-3</v>
      </c>
      <c r="E55">
        <v>2</v>
      </c>
      <c r="F55">
        <f t="shared" si="2"/>
        <v>1.0136796972911926</v>
      </c>
      <c r="G55">
        <f t="shared" si="3"/>
        <v>-2.2218487496163561</v>
      </c>
    </row>
    <row r="56" spans="1:7" x14ac:dyDescent="0.5">
      <c r="A56" s="1" t="s">
        <v>0</v>
      </c>
      <c r="B56" s="1">
        <v>12.09</v>
      </c>
      <c r="C56" s="1">
        <v>1.2E-2</v>
      </c>
      <c r="E56">
        <v>2</v>
      </c>
      <c r="F56">
        <f t="shared" si="2"/>
        <v>1.082426300860772</v>
      </c>
      <c r="G56">
        <f t="shared" si="3"/>
        <v>-1.9208187539523751</v>
      </c>
    </row>
    <row r="57" spans="1:7" x14ac:dyDescent="0.5">
      <c r="A57" s="1" t="s">
        <v>0</v>
      </c>
      <c r="B57" s="1">
        <v>14.94</v>
      </c>
      <c r="C57" s="1">
        <v>2.4E-2</v>
      </c>
      <c r="E57">
        <v>2</v>
      </c>
      <c r="F57">
        <f t="shared" si="2"/>
        <v>1.17435059747938</v>
      </c>
      <c r="G57">
        <f t="shared" si="3"/>
        <v>-1.6197887582883939</v>
      </c>
    </row>
    <row r="58" spans="1:7" x14ac:dyDescent="0.5">
      <c r="A58" s="1" t="s">
        <v>0</v>
      </c>
      <c r="B58" s="1">
        <v>16.78</v>
      </c>
      <c r="C58" s="1">
        <v>3.7999999999999999E-2</v>
      </c>
      <c r="E58">
        <v>2</v>
      </c>
      <c r="F58">
        <f t="shared" si="2"/>
        <v>1.2247919564926815</v>
      </c>
      <c r="G58">
        <f t="shared" si="3"/>
        <v>-1.4202164033831899</v>
      </c>
    </row>
    <row r="59" spans="1:7" x14ac:dyDescent="0.5">
      <c r="A59" s="1" t="s">
        <v>0</v>
      </c>
      <c r="B59" s="1">
        <v>13.27</v>
      </c>
      <c r="C59" s="1">
        <v>1.2999999999999999E-2</v>
      </c>
      <c r="E59">
        <v>2</v>
      </c>
      <c r="F59">
        <f t="shared" si="2"/>
        <v>1.1228709228644356</v>
      </c>
      <c r="G59">
        <f t="shared" si="3"/>
        <v>-1.8860566476931633</v>
      </c>
    </row>
    <row r="60" spans="1:7" x14ac:dyDescent="0.5">
      <c r="A60" s="1" t="s">
        <v>0</v>
      </c>
      <c r="B60" s="1">
        <v>10.26</v>
      </c>
      <c r="C60" s="1">
        <v>8.0000000000000002E-3</v>
      </c>
      <c r="E60">
        <v>2</v>
      </c>
      <c r="F60">
        <f t="shared" si="2"/>
        <v>1.0111473607757975</v>
      </c>
      <c r="G60">
        <f t="shared" si="3"/>
        <v>-2.0969100130080562</v>
      </c>
    </row>
    <row r="61" spans="1:7" x14ac:dyDescent="0.5">
      <c r="A61" s="1" t="s">
        <v>0</v>
      </c>
      <c r="B61" s="1">
        <v>10.67</v>
      </c>
      <c r="C61" s="1">
        <v>5.0000000000000001E-3</v>
      </c>
      <c r="E61">
        <v>2</v>
      </c>
      <c r="F61">
        <f t="shared" si="2"/>
        <v>1.0281644194244699</v>
      </c>
      <c r="G61">
        <f t="shared" si="3"/>
        <v>-2.3010299956639813</v>
      </c>
    </row>
    <row r="62" spans="1:7" x14ac:dyDescent="0.5">
      <c r="A62" s="1" t="s">
        <v>0</v>
      </c>
      <c r="B62" s="1">
        <v>7.05</v>
      </c>
      <c r="C62" s="1">
        <v>1E-3</v>
      </c>
      <c r="E62">
        <v>2</v>
      </c>
      <c r="F62">
        <f t="shared" si="2"/>
        <v>0.84818911699139865</v>
      </c>
      <c r="G62">
        <f t="shared" si="3"/>
        <v>-3</v>
      </c>
    </row>
    <row r="63" spans="1:7" x14ac:dyDescent="0.5">
      <c r="A63" s="1" t="s">
        <v>0</v>
      </c>
      <c r="B63" s="1">
        <v>14.23</v>
      </c>
      <c r="C63" s="1">
        <v>0.02</v>
      </c>
      <c r="E63">
        <v>2</v>
      </c>
      <c r="F63">
        <f t="shared" si="2"/>
        <v>1.1532049000842843</v>
      </c>
      <c r="G63">
        <f t="shared" si="3"/>
        <v>-1.6989700043360187</v>
      </c>
    </row>
    <row r="64" spans="1:7" x14ac:dyDescent="0.5">
      <c r="A64" s="1" t="s">
        <v>0</v>
      </c>
      <c r="B64" s="1">
        <v>16.829999999999998</v>
      </c>
      <c r="C64" s="1">
        <v>2.9000000000000001E-2</v>
      </c>
      <c r="E64">
        <v>2</v>
      </c>
      <c r="F64">
        <f t="shared" si="2"/>
        <v>1.2260841159758238</v>
      </c>
      <c r="G64">
        <f t="shared" si="3"/>
        <v>-1.5376020021010439</v>
      </c>
    </row>
    <row r="65" spans="1:7" x14ac:dyDescent="0.5">
      <c r="A65" s="1" t="s">
        <v>0</v>
      </c>
      <c r="B65" s="1">
        <v>13.23</v>
      </c>
      <c r="C65" s="1">
        <v>1.2E-2</v>
      </c>
      <c r="E65">
        <v>2</v>
      </c>
      <c r="F65">
        <f t="shared" si="2"/>
        <v>1.121559844187501</v>
      </c>
      <c r="G65">
        <f t="shared" si="3"/>
        <v>-1.9208187539523751</v>
      </c>
    </row>
    <row r="66" spans="1:7" x14ac:dyDescent="0.5">
      <c r="A66" s="1" t="s">
        <v>0</v>
      </c>
      <c r="B66" s="1">
        <v>13.1</v>
      </c>
      <c r="C66" s="1">
        <v>1.2E-2</v>
      </c>
      <c r="E66">
        <v>2</v>
      </c>
      <c r="F66">
        <f t="shared" ref="F66:F101" si="4">LOG(B66)</f>
        <v>1.1172712956557642</v>
      </c>
      <c r="G66">
        <f t="shared" ref="G66:G101" si="5">LOG(C66)</f>
        <v>-1.9208187539523751</v>
      </c>
    </row>
    <row r="67" spans="1:7" x14ac:dyDescent="0.5">
      <c r="A67" s="1" t="s">
        <v>0</v>
      </c>
      <c r="B67" s="1">
        <v>10.99</v>
      </c>
      <c r="C67" s="1">
        <v>8.9999999999999993E-3</v>
      </c>
      <c r="E67">
        <v>2</v>
      </c>
      <c r="F67">
        <f t="shared" si="4"/>
        <v>1.0409976924234905</v>
      </c>
      <c r="G67">
        <f t="shared" si="5"/>
        <v>-2.0457574905606752</v>
      </c>
    </row>
    <row r="68" spans="1:7" x14ac:dyDescent="0.5">
      <c r="A68" s="1" t="s">
        <v>0</v>
      </c>
      <c r="B68" s="1">
        <v>17.54</v>
      </c>
      <c r="C68" s="1">
        <v>4.1000000000000002E-2</v>
      </c>
      <c r="E68">
        <v>2</v>
      </c>
      <c r="F68">
        <f t="shared" si="4"/>
        <v>1.2440295890300217</v>
      </c>
      <c r="G68">
        <f t="shared" si="5"/>
        <v>-1.3872161432802645</v>
      </c>
    </row>
    <row r="69" spans="1:7" x14ac:dyDescent="0.5">
      <c r="A69" s="1" t="s">
        <v>0</v>
      </c>
      <c r="B69" s="1">
        <v>13.89</v>
      </c>
      <c r="C69" s="1">
        <v>1.2E-2</v>
      </c>
      <c r="E69">
        <v>2</v>
      </c>
      <c r="F69">
        <f t="shared" si="4"/>
        <v>1.1427022457376157</v>
      </c>
      <c r="G69">
        <f t="shared" si="5"/>
        <v>-1.9208187539523751</v>
      </c>
    </row>
    <row r="70" spans="1:7" x14ac:dyDescent="0.5">
      <c r="A70" s="1" t="s">
        <v>0</v>
      </c>
      <c r="B70" s="1">
        <v>16.87</v>
      </c>
      <c r="C70" s="1">
        <v>3.5999999999999997E-2</v>
      </c>
      <c r="E70">
        <v>2</v>
      </c>
      <c r="F70">
        <f t="shared" si="4"/>
        <v>1.2271150825891253</v>
      </c>
      <c r="G70">
        <f t="shared" si="5"/>
        <v>-1.4436974992327127</v>
      </c>
    </row>
    <row r="71" spans="1:7" x14ac:dyDescent="0.5">
      <c r="A71" s="1" t="s">
        <v>0</v>
      </c>
      <c r="B71" s="1">
        <v>13.76</v>
      </c>
      <c r="C71" s="1">
        <v>1.9E-2</v>
      </c>
      <c r="E71">
        <v>2</v>
      </c>
      <c r="F71">
        <f t="shared" si="4"/>
        <v>1.1386184338994925</v>
      </c>
      <c r="G71">
        <f t="shared" si="5"/>
        <v>-1.7212463990471711</v>
      </c>
    </row>
    <row r="72" spans="1:7" x14ac:dyDescent="0.5">
      <c r="A72" s="1" t="s">
        <v>0</v>
      </c>
      <c r="B72" s="1">
        <v>12.98</v>
      </c>
      <c r="C72" s="1">
        <v>1.2999999999999999E-2</v>
      </c>
      <c r="E72">
        <v>2</v>
      </c>
      <c r="F72">
        <f t="shared" si="4"/>
        <v>1.1132746924643504</v>
      </c>
      <c r="G72">
        <f t="shared" si="5"/>
        <v>-1.8860566476931633</v>
      </c>
    </row>
    <row r="73" spans="1:7" x14ac:dyDescent="0.5">
      <c r="A73" s="1" t="s">
        <v>0</v>
      </c>
      <c r="B73" s="1">
        <v>11.02</v>
      </c>
      <c r="C73" s="1">
        <v>7.0000000000000001E-3</v>
      </c>
      <c r="E73">
        <v>2</v>
      </c>
      <c r="F73">
        <f t="shared" si="4"/>
        <v>1.0421815945157662</v>
      </c>
      <c r="G73">
        <f t="shared" si="5"/>
        <v>-2.1549019599857431</v>
      </c>
    </row>
    <row r="74" spans="1:7" x14ac:dyDescent="0.5">
      <c r="A74" s="1" t="s">
        <v>0</v>
      </c>
      <c r="B74" s="1">
        <v>12.86</v>
      </c>
      <c r="C74" s="1">
        <v>1.6E-2</v>
      </c>
      <c r="E74">
        <v>2</v>
      </c>
      <c r="F74">
        <f t="shared" si="4"/>
        <v>1.1092409685882032</v>
      </c>
      <c r="G74">
        <f t="shared" si="5"/>
        <v>-1.7958800173440752</v>
      </c>
    </row>
    <row r="75" spans="1:7" x14ac:dyDescent="0.5">
      <c r="A75" s="1" t="s">
        <v>0</v>
      </c>
      <c r="B75" s="1">
        <v>12.26</v>
      </c>
      <c r="C75" s="1">
        <v>1.4999999999999999E-2</v>
      </c>
      <c r="E75">
        <v>2</v>
      </c>
      <c r="F75">
        <f t="shared" si="4"/>
        <v>1.0884904701823963</v>
      </c>
      <c r="G75">
        <f t="shared" si="5"/>
        <v>-1.8239087409443189</v>
      </c>
    </row>
    <row r="76" spans="1:7" x14ac:dyDescent="0.5">
      <c r="A76" s="1" t="s">
        <v>0</v>
      </c>
      <c r="B76" s="1">
        <v>8.9</v>
      </c>
      <c r="C76" s="1">
        <v>3.0000000000000001E-3</v>
      </c>
      <c r="E76">
        <v>2</v>
      </c>
      <c r="F76">
        <f t="shared" si="4"/>
        <v>0.9493900066449128</v>
      </c>
      <c r="G76">
        <f t="shared" si="5"/>
        <v>-2.5228787452803374</v>
      </c>
    </row>
    <row r="77" spans="1:7" x14ac:dyDescent="0.5">
      <c r="A77" s="1" t="s">
        <v>0</v>
      </c>
      <c r="B77" s="1">
        <v>6.63</v>
      </c>
      <c r="C77" s="1">
        <v>1E-3</v>
      </c>
      <c r="E77">
        <v>2</v>
      </c>
      <c r="F77">
        <f t="shared" si="4"/>
        <v>0.8215135284047731</v>
      </c>
      <c r="G77">
        <f t="shared" si="5"/>
        <v>-3</v>
      </c>
    </row>
    <row r="78" spans="1:7" x14ac:dyDescent="0.5">
      <c r="A78" s="1" t="s">
        <v>0</v>
      </c>
      <c r="B78" s="1">
        <v>7.54</v>
      </c>
      <c r="C78" s="1">
        <v>2E-3</v>
      </c>
      <c r="E78">
        <v>2</v>
      </c>
      <c r="F78">
        <f t="shared" si="4"/>
        <v>0.87737134586977406</v>
      </c>
      <c r="G78">
        <f t="shared" si="5"/>
        <v>-2.6989700043360187</v>
      </c>
    </row>
    <row r="79" spans="1:7" x14ac:dyDescent="0.5">
      <c r="A79" s="1" t="s">
        <v>0</v>
      </c>
      <c r="B79" s="1">
        <v>7.07</v>
      </c>
      <c r="C79" s="1">
        <v>2E-3</v>
      </c>
      <c r="E79">
        <v>2</v>
      </c>
      <c r="F79">
        <f t="shared" si="4"/>
        <v>0.84941941379689945</v>
      </c>
      <c r="G79">
        <f t="shared" si="5"/>
        <v>-2.6989700043360187</v>
      </c>
    </row>
    <row r="80" spans="1:7" x14ac:dyDescent="0.5">
      <c r="A80" s="1" t="s">
        <v>0</v>
      </c>
      <c r="B80" s="1">
        <v>16.28</v>
      </c>
      <c r="C80" s="1">
        <v>2.9600000000000001E-2</v>
      </c>
      <c r="E80">
        <v>2</v>
      </c>
      <c r="F80">
        <f t="shared" si="4"/>
        <v>1.2116544005531824</v>
      </c>
      <c r="G80">
        <f t="shared" si="5"/>
        <v>-1.5287082889410615</v>
      </c>
    </row>
    <row r="81" spans="1:7" x14ac:dyDescent="0.5">
      <c r="A81" s="1" t="s">
        <v>0</v>
      </c>
      <c r="B81" s="1">
        <v>10.7</v>
      </c>
      <c r="C81" s="1">
        <v>6.7999999999999996E-3</v>
      </c>
      <c r="E81">
        <v>2</v>
      </c>
      <c r="F81">
        <f t="shared" si="4"/>
        <v>1.0293837776852097</v>
      </c>
      <c r="G81">
        <f t="shared" si="5"/>
        <v>-2.1674910872937638</v>
      </c>
    </row>
    <row r="82" spans="1:7" x14ac:dyDescent="0.5">
      <c r="A82" s="1" t="s">
        <v>0</v>
      </c>
      <c r="B82" s="1">
        <v>29</v>
      </c>
      <c r="C82" s="1">
        <v>0.24759999999999999</v>
      </c>
      <c r="E82">
        <v>2</v>
      </c>
      <c r="F82">
        <f t="shared" si="4"/>
        <v>1.4623979978989561</v>
      </c>
      <c r="G82">
        <f t="shared" si="5"/>
        <v>-0.60624935965191962</v>
      </c>
    </row>
    <row r="83" spans="1:7" x14ac:dyDescent="0.5">
      <c r="A83" s="1" t="s">
        <v>0</v>
      </c>
      <c r="B83" s="1">
        <v>14.45</v>
      </c>
      <c r="C83" s="1">
        <v>2.2700000000000001E-2</v>
      </c>
      <c r="E83">
        <v>2</v>
      </c>
      <c r="F83">
        <f t="shared" si="4"/>
        <v>1.1598678470925667</v>
      </c>
      <c r="G83">
        <f t="shared" si="5"/>
        <v>-1.6439741428068773</v>
      </c>
    </row>
    <row r="84" spans="1:7" x14ac:dyDescent="0.5">
      <c r="A84" s="1" t="s">
        <v>0</v>
      </c>
      <c r="B84" s="1">
        <v>28.37</v>
      </c>
      <c r="C84" s="1">
        <v>0.22509999999999999</v>
      </c>
      <c r="E84">
        <v>2</v>
      </c>
      <c r="F84">
        <f t="shared" si="4"/>
        <v>1.4528593357958524</v>
      </c>
      <c r="G84">
        <f t="shared" si="5"/>
        <v>-0.64762450499947999</v>
      </c>
    </row>
    <row r="85" spans="1:7" x14ac:dyDescent="0.5">
      <c r="A85" s="1" t="s">
        <v>0</v>
      </c>
      <c r="B85" s="1">
        <v>12.63</v>
      </c>
      <c r="C85" s="1">
        <v>1.32E-2</v>
      </c>
      <c r="E85">
        <v>2</v>
      </c>
      <c r="F85">
        <f t="shared" si="4"/>
        <v>1.1014033505553307</v>
      </c>
      <c r="G85">
        <f t="shared" si="5"/>
        <v>-1.8794260687941502</v>
      </c>
    </row>
    <row r="86" spans="1:7" x14ac:dyDescent="0.5">
      <c r="A86" s="1" t="s">
        <v>0</v>
      </c>
      <c r="B86" s="1">
        <v>28.39</v>
      </c>
      <c r="C86" s="1">
        <v>0.20100000000000001</v>
      </c>
      <c r="E86">
        <v>2</v>
      </c>
      <c r="F86">
        <f t="shared" si="4"/>
        <v>1.4531653925258572</v>
      </c>
      <c r="G86">
        <f t="shared" si="5"/>
        <v>-0.69680394257951106</v>
      </c>
    </row>
    <row r="87" spans="1:7" x14ac:dyDescent="0.5">
      <c r="A87" s="1" t="s">
        <v>0</v>
      </c>
      <c r="B87" s="1">
        <v>29.34</v>
      </c>
      <c r="C87" s="1">
        <v>0.28339999999999999</v>
      </c>
      <c r="E87">
        <v>2</v>
      </c>
      <c r="F87">
        <f t="shared" si="4"/>
        <v>1.4674601095072639</v>
      </c>
      <c r="G87">
        <f t="shared" si="5"/>
        <v>-0.54760015408855844</v>
      </c>
    </row>
    <row r="88" spans="1:7" x14ac:dyDescent="0.5">
      <c r="A88" s="1" t="s">
        <v>0</v>
      </c>
      <c r="B88" s="1">
        <v>9.19</v>
      </c>
      <c r="C88" s="1">
        <v>4.1000000000000003E-3</v>
      </c>
      <c r="E88">
        <v>2</v>
      </c>
      <c r="F88">
        <f t="shared" si="4"/>
        <v>0.96331551138611127</v>
      </c>
      <c r="G88">
        <f t="shared" si="5"/>
        <v>-2.3872161432802645</v>
      </c>
    </row>
    <row r="89" spans="1:7" x14ac:dyDescent="0.5">
      <c r="A89" s="1" t="s">
        <v>0</v>
      </c>
      <c r="B89" s="1">
        <v>8.74</v>
      </c>
      <c r="C89" s="1">
        <v>3.8999999999999998E-3</v>
      </c>
      <c r="E89">
        <v>2</v>
      </c>
      <c r="F89">
        <f t="shared" si="4"/>
        <v>0.94151143263440307</v>
      </c>
      <c r="G89">
        <f t="shared" si="5"/>
        <v>-2.4089353929735009</v>
      </c>
    </row>
    <row r="90" spans="1:7" x14ac:dyDescent="0.5">
      <c r="A90" s="1" t="s">
        <v>0</v>
      </c>
      <c r="B90" s="1">
        <v>27.46</v>
      </c>
      <c r="C90" s="1">
        <v>0.1739</v>
      </c>
      <c r="E90">
        <v>2</v>
      </c>
      <c r="F90">
        <f t="shared" si="4"/>
        <v>1.4387005329007363</v>
      </c>
      <c r="G90">
        <f t="shared" si="5"/>
        <v>-0.75970041799728749</v>
      </c>
    </row>
    <row r="91" spans="1:7" x14ac:dyDescent="0.5">
      <c r="A91" s="1" t="s">
        <v>0</v>
      </c>
      <c r="B91" s="1">
        <v>17.940000000000001</v>
      </c>
      <c r="C91" s="1">
        <v>4.8599999999999997E-2</v>
      </c>
      <c r="E91">
        <v>2</v>
      </c>
      <c r="F91">
        <f t="shared" si="4"/>
        <v>1.2538224387080734</v>
      </c>
      <c r="G91">
        <f t="shared" si="5"/>
        <v>-1.3133637307377066</v>
      </c>
    </row>
    <row r="92" spans="1:7" x14ac:dyDescent="0.5">
      <c r="A92" s="1" t="s">
        <v>0</v>
      </c>
      <c r="B92" s="1">
        <v>8.8800000000000008</v>
      </c>
      <c r="C92" s="1">
        <v>3.2000000000000002E-3</v>
      </c>
      <c r="E92">
        <v>2</v>
      </c>
      <c r="F92">
        <f t="shared" si="4"/>
        <v>0.94841296577860101</v>
      </c>
      <c r="G92">
        <f t="shared" si="5"/>
        <v>-2.4948500216800942</v>
      </c>
    </row>
    <row r="93" spans="1:7" x14ac:dyDescent="0.5">
      <c r="A93" s="1" t="s">
        <v>0</v>
      </c>
      <c r="B93" s="1">
        <v>15.25</v>
      </c>
      <c r="C93" s="1">
        <v>2.76E-2</v>
      </c>
      <c r="E93">
        <v>2</v>
      </c>
      <c r="F93">
        <f t="shared" si="4"/>
        <v>1.1832698436828046</v>
      </c>
      <c r="G93">
        <f t="shared" si="5"/>
        <v>-1.5590909179347823</v>
      </c>
    </row>
    <row r="94" spans="1:7" x14ac:dyDescent="0.5">
      <c r="A94" s="1" t="s">
        <v>0</v>
      </c>
      <c r="B94" s="1">
        <v>10.65</v>
      </c>
      <c r="C94" s="1">
        <v>9.4000000000000004E-3</v>
      </c>
      <c r="E94">
        <v>2</v>
      </c>
      <c r="F94">
        <f t="shared" si="4"/>
        <v>1.0273496077747566</v>
      </c>
      <c r="G94">
        <f t="shared" si="5"/>
        <v>-2.0268721464003012</v>
      </c>
    </row>
    <row r="95" spans="1:7" x14ac:dyDescent="0.5">
      <c r="A95" s="1" t="s">
        <v>0</v>
      </c>
      <c r="B95" s="1">
        <v>11.01</v>
      </c>
      <c r="C95" s="1">
        <v>8.9999999999999993E-3</v>
      </c>
      <c r="E95">
        <v>2</v>
      </c>
      <c r="F95">
        <f t="shared" si="4"/>
        <v>1.0417873189717517</v>
      </c>
      <c r="G95">
        <f t="shared" si="5"/>
        <v>-2.0457574905606752</v>
      </c>
    </row>
    <row r="96" spans="1:7" x14ac:dyDescent="0.5">
      <c r="A96" s="1" t="s">
        <v>0</v>
      </c>
      <c r="B96" s="1">
        <v>10.210000000000001</v>
      </c>
      <c r="C96" s="1">
        <v>8.2000000000000007E-3</v>
      </c>
      <c r="E96">
        <v>2</v>
      </c>
      <c r="F96">
        <f t="shared" si="4"/>
        <v>1.0090257420869102</v>
      </c>
      <c r="G96">
        <f t="shared" si="5"/>
        <v>-2.0861861476162833</v>
      </c>
    </row>
    <row r="97" spans="1:7" x14ac:dyDescent="0.5">
      <c r="A97" s="1" t="s">
        <v>0</v>
      </c>
      <c r="B97" s="1">
        <v>6.85</v>
      </c>
      <c r="C97" s="1">
        <v>1.1000000000000001E-3</v>
      </c>
      <c r="E97">
        <v>2</v>
      </c>
      <c r="F97">
        <f t="shared" si="4"/>
        <v>0.83569057149242554</v>
      </c>
      <c r="G97">
        <f t="shared" si="5"/>
        <v>-2.9586073148417751</v>
      </c>
    </row>
    <row r="98" spans="1:7" x14ac:dyDescent="0.5">
      <c r="A98" s="1" t="s">
        <v>0</v>
      </c>
      <c r="B98" s="1">
        <v>9.8800000000000008</v>
      </c>
      <c r="C98" s="1">
        <v>6.0000000000000001E-3</v>
      </c>
      <c r="E98">
        <v>2</v>
      </c>
      <c r="F98">
        <f t="shared" si="4"/>
        <v>0.9947569445876282</v>
      </c>
      <c r="G98">
        <f t="shared" si="5"/>
        <v>-2.2218487496163561</v>
      </c>
    </row>
    <row r="99" spans="1:7" x14ac:dyDescent="0.5">
      <c r="A99" s="1" t="s">
        <v>0</v>
      </c>
      <c r="B99" s="1">
        <v>10.72</v>
      </c>
      <c r="C99" s="1">
        <v>9.5999999999999992E-3</v>
      </c>
      <c r="E99">
        <v>2</v>
      </c>
      <c r="F99">
        <f t="shared" si="4"/>
        <v>1.0301947853567512</v>
      </c>
      <c r="G99">
        <f t="shared" si="5"/>
        <v>-2.0177287669604316</v>
      </c>
    </row>
    <row r="100" spans="1:7" x14ac:dyDescent="0.5">
      <c r="A100" s="1" t="s">
        <v>0</v>
      </c>
      <c r="B100" s="1">
        <v>7.75</v>
      </c>
      <c r="C100" s="1">
        <v>2.3999999999999998E-3</v>
      </c>
      <c r="E100">
        <v>2</v>
      </c>
      <c r="F100">
        <f t="shared" si="4"/>
        <v>0.88930170250631024</v>
      </c>
      <c r="G100">
        <f t="shared" si="5"/>
        <v>-2.6197887582883941</v>
      </c>
    </row>
    <row r="101" spans="1:7" x14ac:dyDescent="0.5">
      <c r="A101" s="1" t="s">
        <v>0</v>
      </c>
      <c r="B101" s="1">
        <v>6.92</v>
      </c>
      <c r="C101" s="1">
        <v>1E-3</v>
      </c>
      <c r="E101">
        <v>2</v>
      </c>
      <c r="F101">
        <f t="shared" si="4"/>
        <v>0.84010609445675777</v>
      </c>
      <c r="G101">
        <f t="shared" si="5"/>
        <v>-3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627F8-8208-8041-AA8A-855EBA29B85F}">
  <dimension ref="A2:L44"/>
  <sheetViews>
    <sheetView workbookViewId="0">
      <selection activeCell="A20" sqref="A20:C23"/>
    </sheetView>
  </sheetViews>
  <sheetFormatPr baseColWidth="10" defaultRowHeight="15.75" x14ac:dyDescent="0.5"/>
  <cols>
    <col min="4" max="4" width="14.8125" customWidth="1"/>
    <col min="5" max="5" width="18.6875" customWidth="1"/>
    <col min="12" max="12" width="12.1875" bestFit="1" customWidth="1"/>
  </cols>
  <sheetData>
    <row r="2" spans="1:12" x14ac:dyDescent="0.5">
      <c r="A2" s="12" t="s">
        <v>184</v>
      </c>
      <c r="B2" t="s">
        <v>179</v>
      </c>
      <c r="C2" t="s">
        <v>175</v>
      </c>
      <c r="D2" t="s">
        <v>185</v>
      </c>
      <c r="E2" t="s">
        <v>186</v>
      </c>
      <c r="F2" s="3" t="s">
        <v>3</v>
      </c>
      <c r="G2" t="s">
        <v>4</v>
      </c>
      <c r="H2" t="s">
        <v>5</v>
      </c>
      <c r="I2" t="s">
        <v>6</v>
      </c>
      <c r="J2" t="s">
        <v>7</v>
      </c>
      <c r="K2" t="s">
        <v>187</v>
      </c>
      <c r="L2" t="s">
        <v>8</v>
      </c>
    </row>
    <row r="3" spans="1:12" x14ac:dyDescent="0.5">
      <c r="A3" s="12" t="s">
        <v>131</v>
      </c>
      <c r="B3">
        <v>0</v>
      </c>
      <c r="C3">
        <v>0</v>
      </c>
      <c r="D3">
        <f t="shared" ref="D3:D12" si="0">B3/$B$13</f>
        <v>0</v>
      </c>
      <c r="E3">
        <f t="shared" ref="E3:E12" si="1">C3/$C$13</f>
        <v>0</v>
      </c>
      <c r="F3" s="9" t="e">
        <f t="shared" ref="F3:F12" si="2">D3/E3</f>
        <v>#DIV/0!</v>
      </c>
      <c r="G3" t="e">
        <f t="shared" ref="G3:G12" si="3">SQRT((1-E3)/($B$13*E3))</f>
        <v>#DIV/0!</v>
      </c>
      <c r="H3" t="e">
        <f>F3-1</f>
        <v>#DIV/0!</v>
      </c>
      <c r="I3" t="e">
        <f>POWER(H3,2)</f>
        <v>#DIV/0!</v>
      </c>
      <c r="J3" t="e">
        <f>POWER(G3,2)</f>
        <v>#DIV/0!</v>
      </c>
      <c r="K3" s="9" t="e">
        <f xml:space="preserve"> I3/J3</f>
        <v>#DIV/0!</v>
      </c>
      <c r="L3" s="9" t="e">
        <f>_xlfn.CHISQ.DIST.RT(K3,1)</f>
        <v>#DIV/0!</v>
      </c>
    </row>
    <row r="4" spans="1:12" x14ac:dyDescent="0.5">
      <c r="A4" s="12" t="s">
        <v>132</v>
      </c>
      <c r="B4">
        <v>0</v>
      </c>
      <c r="C4">
        <v>0</v>
      </c>
      <c r="D4">
        <f t="shared" si="0"/>
        <v>0</v>
      </c>
      <c r="E4">
        <f t="shared" si="1"/>
        <v>0</v>
      </c>
      <c r="F4" s="9" t="e">
        <f t="shared" si="2"/>
        <v>#DIV/0!</v>
      </c>
      <c r="G4" t="e">
        <f t="shared" si="3"/>
        <v>#DIV/0!</v>
      </c>
      <c r="H4" t="e">
        <f t="shared" ref="H4:H9" si="4">F4-1</f>
        <v>#DIV/0!</v>
      </c>
      <c r="I4" t="e">
        <f t="shared" ref="I4:I9" si="5">POWER(H4,2)</f>
        <v>#DIV/0!</v>
      </c>
      <c r="J4" t="e">
        <f t="shared" ref="J4:J9" si="6">POWER(G4,2)</f>
        <v>#DIV/0!</v>
      </c>
      <c r="K4" s="9" t="e">
        <f t="shared" ref="K4:K9" si="7" xml:space="preserve"> I4/J4</f>
        <v>#DIV/0!</v>
      </c>
      <c r="L4" s="9" t="e">
        <f t="shared" ref="L4:L9" si="8">_xlfn.CHISQ.DIST.RT(K4,1)</f>
        <v>#DIV/0!</v>
      </c>
    </row>
    <row r="5" spans="1:12" x14ac:dyDescent="0.5">
      <c r="A5" s="13" t="s">
        <v>133</v>
      </c>
      <c r="B5" s="14">
        <v>8</v>
      </c>
      <c r="C5" s="14">
        <v>7</v>
      </c>
      <c r="D5" s="14">
        <f t="shared" si="0"/>
        <v>6.7226890756302518E-2</v>
      </c>
      <c r="E5" s="14">
        <f t="shared" si="1"/>
        <v>8.4337349397590355E-2</v>
      </c>
      <c r="F5" s="14">
        <f t="shared" si="2"/>
        <v>0.79711884753901563</v>
      </c>
      <c r="G5" s="14">
        <f t="shared" si="3"/>
        <v>0.30205379421195683</v>
      </c>
      <c r="H5" s="14">
        <f>F5-1</f>
        <v>-0.20288115246098437</v>
      </c>
      <c r="I5" s="14">
        <f>POWER(H5,2)</f>
        <v>4.1160762023897186E-2</v>
      </c>
      <c r="J5" s="14">
        <f>POWER(G5,2)</f>
        <v>9.1236494597839168E-2</v>
      </c>
      <c r="K5" s="14">
        <f xml:space="preserve"> I5/J5</f>
        <v>0.45114361534087294</v>
      </c>
      <c r="L5" s="14">
        <f>_xlfn.CHISQ.DIST.RT(K5,1)</f>
        <v>0.5017923694322981</v>
      </c>
    </row>
    <row r="6" spans="1:12" x14ac:dyDescent="0.5">
      <c r="A6" s="13" t="s">
        <v>134</v>
      </c>
      <c r="B6" s="14">
        <v>22</v>
      </c>
      <c r="C6" s="14">
        <v>20</v>
      </c>
      <c r="D6" s="14">
        <f t="shared" si="0"/>
        <v>0.18487394957983194</v>
      </c>
      <c r="E6" s="14">
        <f t="shared" si="1"/>
        <v>0.24096385542168675</v>
      </c>
      <c r="F6" s="14">
        <f t="shared" si="2"/>
        <v>0.76722689075630257</v>
      </c>
      <c r="G6" s="14">
        <f t="shared" si="3"/>
        <v>0.16269784336399212</v>
      </c>
      <c r="H6" s="14">
        <f t="shared" si="4"/>
        <v>-0.23277310924369743</v>
      </c>
      <c r="I6" s="14">
        <f t="shared" si="5"/>
        <v>5.4183320386978297E-2</v>
      </c>
      <c r="J6" s="14">
        <f t="shared" si="6"/>
        <v>2.6470588235294117E-2</v>
      </c>
      <c r="K6" s="14">
        <f t="shared" si="7"/>
        <v>2.0469254368414025</v>
      </c>
      <c r="L6" s="14">
        <f t="shared" si="8"/>
        <v>0.15251391390836466</v>
      </c>
    </row>
    <row r="7" spans="1:12" x14ac:dyDescent="0.5">
      <c r="A7" s="12" t="s">
        <v>135</v>
      </c>
      <c r="B7">
        <v>28</v>
      </c>
      <c r="C7">
        <v>31</v>
      </c>
      <c r="D7">
        <f t="shared" si="0"/>
        <v>0.23529411764705882</v>
      </c>
      <c r="E7">
        <f t="shared" si="1"/>
        <v>0.37349397590361444</v>
      </c>
      <c r="F7" s="9">
        <f t="shared" si="2"/>
        <v>0.62998102466793171</v>
      </c>
      <c r="G7">
        <f t="shared" si="3"/>
        <v>0.1187264122469435</v>
      </c>
      <c r="H7">
        <f t="shared" si="4"/>
        <v>-0.37001897533206829</v>
      </c>
      <c r="I7">
        <f t="shared" si="5"/>
        <v>0.13691404210579375</v>
      </c>
      <c r="J7">
        <f t="shared" si="6"/>
        <v>1.4095960965031174E-2</v>
      </c>
      <c r="K7" s="9">
        <f t="shared" si="7"/>
        <v>9.7129981024667913</v>
      </c>
      <c r="L7" s="9">
        <f t="shared" si="8"/>
        <v>1.8296927786824418E-3</v>
      </c>
    </row>
    <row r="8" spans="1:12" x14ac:dyDescent="0.5">
      <c r="A8" s="12" t="s">
        <v>136</v>
      </c>
      <c r="B8">
        <v>38</v>
      </c>
      <c r="C8">
        <v>19</v>
      </c>
      <c r="D8">
        <f t="shared" si="0"/>
        <v>0.31932773109243695</v>
      </c>
      <c r="E8">
        <f t="shared" si="1"/>
        <v>0.2289156626506024</v>
      </c>
      <c r="F8" s="9">
        <f t="shared" si="2"/>
        <v>1.3949579831932772</v>
      </c>
      <c r="G8">
        <f t="shared" si="3"/>
        <v>0.16824404674701446</v>
      </c>
      <c r="H8">
        <f t="shared" si="4"/>
        <v>0.39495798319327724</v>
      </c>
      <c r="I8">
        <f t="shared" si="5"/>
        <v>0.15599180848810107</v>
      </c>
      <c r="J8">
        <f t="shared" si="6"/>
        <v>2.8306059265811586E-2</v>
      </c>
      <c r="K8" s="9">
        <f t="shared" si="7"/>
        <v>5.5108981092436959</v>
      </c>
      <c r="L8" s="9">
        <f t="shared" si="8"/>
        <v>1.8898340310818253E-2</v>
      </c>
    </row>
    <row r="9" spans="1:12" x14ac:dyDescent="0.5">
      <c r="A9" s="12" t="s">
        <v>137</v>
      </c>
      <c r="B9">
        <v>23</v>
      </c>
      <c r="C9">
        <v>6</v>
      </c>
      <c r="D9">
        <f t="shared" si="0"/>
        <v>0.19327731092436976</v>
      </c>
      <c r="E9">
        <f t="shared" si="1"/>
        <v>7.2289156626506021E-2</v>
      </c>
      <c r="F9" s="9">
        <f t="shared" si="2"/>
        <v>2.6736694677871151</v>
      </c>
      <c r="G9">
        <f t="shared" si="3"/>
        <v>0.32839478871459266</v>
      </c>
      <c r="H9">
        <f t="shared" si="4"/>
        <v>1.6736694677871151</v>
      </c>
      <c r="I9">
        <f t="shared" si="5"/>
        <v>2.801169487402805</v>
      </c>
      <c r="J9">
        <f t="shared" si="6"/>
        <v>0.10784313725490195</v>
      </c>
      <c r="K9" s="9">
        <f t="shared" si="7"/>
        <v>25.974480701371466</v>
      </c>
      <c r="L9" s="9">
        <f t="shared" si="8"/>
        <v>3.4596037473204345E-7</v>
      </c>
    </row>
    <row r="10" spans="1:12" x14ac:dyDescent="0.5">
      <c r="A10" s="12" t="s">
        <v>140</v>
      </c>
      <c r="B10">
        <v>0</v>
      </c>
      <c r="D10">
        <f t="shared" si="0"/>
        <v>0</v>
      </c>
      <c r="E10">
        <f t="shared" si="1"/>
        <v>0</v>
      </c>
      <c r="F10" s="9" t="e">
        <f t="shared" si="2"/>
        <v>#DIV/0!</v>
      </c>
      <c r="G10" t="e">
        <f t="shared" si="3"/>
        <v>#DIV/0!</v>
      </c>
      <c r="H10" t="e">
        <f t="shared" ref="H10:H12" si="9">F10-1</f>
        <v>#DIV/0!</v>
      </c>
      <c r="I10" t="e">
        <f t="shared" ref="I10:I12" si="10">POWER(H10,2)</f>
        <v>#DIV/0!</v>
      </c>
      <c r="J10" t="e">
        <f t="shared" ref="J10:J12" si="11">POWER(G10,2)</f>
        <v>#DIV/0!</v>
      </c>
      <c r="K10" s="9" t="e">
        <f t="shared" ref="K10:K12" si="12" xml:space="preserve"> I10/J10</f>
        <v>#DIV/0!</v>
      </c>
      <c r="L10" s="9" t="e">
        <f t="shared" ref="L10:L12" si="13">_xlfn.CHISQ.DIST.RT(K10,1)</f>
        <v>#DIV/0!</v>
      </c>
    </row>
    <row r="11" spans="1:12" x14ac:dyDescent="0.5">
      <c r="A11" s="12" t="s">
        <v>141</v>
      </c>
      <c r="B11">
        <v>0</v>
      </c>
      <c r="D11">
        <f t="shared" si="0"/>
        <v>0</v>
      </c>
      <c r="E11">
        <f t="shared" si="1"/>
        <v>0</v>
      </c>
      <c r="F11" s="9" t="e">
        <f t="shared" si="2"/>
        <v>#DIV/0!</v>
      </c>
      <c r="G11" t="e">
        <f t="shared" si="3"/>
        <v>#DIV/0!</v>
      </c>
      <c r="H11" t="e">
        <f t="shared" si="9"/>
        <v>#DIV/0!</v>
      </c>
      <c r="I11" t="e">
        <f t="shared" si="10"/>
        <v>#DIV/0!</v>
      </c>
      <c r="J11" t="e">
        <f t="shared" si="11"/>
        <v>#DIV/0!</v>
      </c>
      <c r="K11" s="9" t="e">
        <f t="shared" si="12"/>
        <v>#DIV/0!</v>
      </c>
      <c r="L11" s="9" t="e">
        <f t="shared" si="13"/>
        <v>#DIV/0!</v>
      </c>
    </row>
    <row r="12" spans="1:12" x14ac:dyDescent="0.5">
      <c r="A12" s="12" t="s">
        <v>142</v>
      </c>
      <c r="B12">
        <v>0</v>
      </c>
      <c r="C12">
        <v>0</v>
      </c>
      <c r="D12">
        <f t="shared" si="0"/>
        <v>0</v>
      </c>
      <c r="E12">
        <f t="shared" si="1"/>
        <v>0</v>
      </c>
      <c r="F12" s="9" t="e">
        <f t="shared" si="2"/>
        <v>#DIV/0!</v>
      </c>
      <c r="G12" t="e">
        <f t="shared" si="3"/>
        <v>#DIV/0!</v>
      </c>
      <c r="H12" t="e">
        <f t="shared" si="9"/>
        <v>#DIV/0!</v>
      </c>
      <c r="I12" t="e">
        <f t="shared" si="10"/>
        <v>#DIV/0!</v>
      </c>
      <c r="J12" t="e">
        <f t="shared" si="11"/>
        <v>#DIV/0!</v>
      </c>
      <c r="K12" s="9" t="e">
        <f t="shared" si="12"/>
        <v>#DIV/0!</v>
      </c>
      <c r="L12" s="9" t="e">
        <f t="shared" si="13"/>
        <v>#DIV/0!</v>
      </c>
    </row>
    <row r="13" spans="1:12" x14ac:dyDescent="0.5">
      <c r="A13" s="12" t="s">
        <v>2</v>
      </c>
      <c r="B13">
        <f>SUM(B3:B12)</f>
        <v>119</v>
      </c>
      <c r="C13">
        <f>SUM(C3:C9)</f>
        <v>83</v>
      </c>
    </row>
    <row r="43" spans="1:1" x14ac:dyDescent="0.5">
      <c r="A43" s="12"/>
    </row>
    <row r="44" spans="1:1" x14ac:dyDescent="0.5">
      <c r="A44" s="1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41390-6CF9-F14E-BD3A-8DFF94285A55}">
  <dimension ref="A1:T221"/>
  <sheetViews>
    <sheetView workbookViewId="0">
      <selection activeCell="B4" sqref="B4"/>
    </sheetView>
  </sheetViews>
  <sheetFormatPr baseColWidth="10" defaultRowHeight="15.75" x14ac:dyDescent="0.5"/>
  <cols>
    <col min="4" max="4" width="21.6875" customWidth="1"/>
    <col min="9" max="9" width="15.3125" customWidth="1"/>
    <col min="10" max="10" width="17.6875" customWidth="1"/>
    <col min="13" max="13" width="21.1875" customWidth="1"/>
    <col min="14" max="14" width="15.3125" customWidth="1"/>
    <col min="17" max="17" width="21.6875" customWidth="1"/>
    <col min="20" max="20" width="20.9375" customWidth="1"/>
  </cols>
  <sheetData>
    <row r="1" spans="1:20" x14ac:dyDescent="0.5">
      <c r="A1" s="11" t="s">
        <v>188</v>
      </c>
      <c r="B1" t="s">
        <v>152</v>
      </c>
      <c r="C1" t="s">
        <v>192</v>
      </c>
      <c r="D1" t="s">
        <v>193</v>
      </c>
      <c r="N1" s="11"/>
    </row>
    <row r="2" spans="1:20" x14ac:dyDescent="0.5">
      <c r="A2">
        <v>2022</v>
      </c>
      <c r="B2" t="s">
        <v>159</v>
      </c>
      <c r="C2">
        <v>6.49</v>
      </c>
      <c r="D2">
        <v>4.4518571769359791E-2</v>
      </c>
      <c r="I2" s="10" t="s">
        <v>184</v>
      </c>
      <c r="J2" s="10" t="s">
        <v>189</v>
      </c>
      <c r="K2" t="s">
        <v>190</v>
      </c>
      <c r="M2" s="12" t="s">
        <v>149</v>
      </c>
      <c r="N2" s="12" t="s">
        <v>131</v>
      </c>
      <c r="O2" s="12" t="s">
        <v>132</v>
      </c>
      <c r="P2" s="12" t="s">
        <v>133</v>
      </c>
      <c r="Q2" s="12" t="s">
        <v>134</v>
      </c>
      <c r="R2" s="12" t="s">
        <v>135</v>
      </c>
      <c r="S2" s="12" t="s">
        <v>136</v>
      </c>
      <c r="T2" s="12" t="s">
        <v>137</v>
      </c>
    </row>
    <row r="3" spans="1:20" x14ac:dyDescent="0.5">
      <c r="A3">
        <v>2021</v>
      </c>
      <c r="B3" t="s">
        <v>159</v>
      </c>
      <c r="C3">
        <v>6.66</v>
      </c>
      <c r="D3">
        <v>4.9029019330404912E-2</v>
      </c>
      <c r="I3" s="17" t="s">
        <v>131</v>
      </c>
      <c r="J3" s="10">
        <v>0</v>
      </c>
      <c r="M3" s="12" t="s">
        <v>150</v>
      </c>
      <c r="N3">
        <v>0</v>
      </c>
      <c r="O3">
        <v>0</v>
      </c>
      <c r="P3">
        <f>AVERAGE(D2:D78)</f>
        <v>5.6982315308957886E-2</v>
      </c>
      <c r="Q3">
        <f>AVERAGE(D79:D111)</f>
        <v>0.26152317223014948</v>
      </c>
      <c r="R3">
        <f>AVERAGE(D112:D152)</f>
        <v>0.53716740393365248</v>
      </c>
      <c r="S3">
        <f>AVERAGE(D153:D196)</f>
        <v>0.81528657651320668</v>
      </c>
      <c r="T3">
        <f>AVERAGE(D197:D221)</f>
        <v>1.1491553361105562</v>
      </c>
    </row>
    <row r="4" spans="1:20" x14ac:dyDescent="0.5">
      <c r="A4">
        <v>2021</v>
      </c>
      <c r="B4" t="s">
        <v>159</v>
      </c>
      <c r="C4">
        <v>6.93</v>
      </c>
      <c r="D4">
        <v>5.6868135908358819E-2</v>
      </c>
      <c r="I4" s="17" t="s">
        <v>132</v>
      </c>
      <c r="J4" s="10">
        <v>0</v>
      </c>
      <c r="M4" s="12" t="s">
        <v>151</v>
      </c>
      <c r="N4">
        <v>0</v>
      </c>
      <c r="O4">
        <v>0</v>
      </c>
      <c r="P4">
        <f>_xlfn.STDEV.S(D2:D78)</f>
        <v>2.0607619472883955E-2</v>
      </c>
      <c r="Q4">
        <f>_xlfn.STDEV.S(D79:D111)</f>
        <v>8.7741415307630008E-2</v>
      </c>
      <c r="R4">
        <f>_xlfn.STDEV.S(D112:D152)</f>
        <v>0.24090246867552978</v>
      </c>
      <c r="S4">
        <f>_xlfn.STDEV.S(D153:D196)</f>
        <v>0.43811216010328641</v>
      </c>
      <c r="T4" s="25">
        <f>_xlfn.STDEV.S(D197:D221)</f>
        <v>0.83422621140240061</v>
      </c>
    </row>
    <row r="5" spans="1:20" x14ac:dyDescent="0.5">
      <c r="A5">
        <v>2022</v>
      </c>
      <c r="B5" t="s">
        <v>0</v>
      </c>
      <c r="C5">
        <v>6.93</v>
      </c>
      <c r="D5">
        <v>5.6868135908358819E-2</v>
      </c>
      <c r="I5" s="17" t="s">
        <v>133</v>
      </c>
      <c r="J5" s="10">
        <f>AVERAGE(D2:D78)</f>
        <v>5.6982315308957886E-2</v>
      </c>
      <c r="K5">
        <f>_xlfn.STDEV.S(D2:D78)</f>
        <v>2.0607619472883955E-2</v>
      </c>
      <c r="M5" s="12"/>
      <c r="T5" s="12"/>
    </row>
    <row r="6" spans="1:20" x14ac:dyDescent="0.5">
      <c r="A6">
        <v>2021</v>
      </c>
      <c r="B6" t="s">
        <v>159</v>
      </c>
      <c r="C6">
        <v>7</v>
      </c>
      <c r="D6">
        <v>1.4760455661163937E-2</v>
      </c>
      <c r="I6" s="17" t="s">
        <v>134</v>
      </c>
      <c r="J6" s="10">
        <f>AVERAGE(D79:D111)</f>
        <v>0.26152317223014948</v>
      </c>
      <c r="K6">
        <f>_xlfn.STDEV.S(D79:D111)</f>
        <v>8.7741415307630008E-2</v>
      </c>
      <c r="M6" s="12"/>
      <c r="T6" s="12"/>
    </row>
    <row r="7" spans="1:20" x14ac:dyDescent="0.5">
      <c r="A7">
        <v>2021</v>
      </c>
      <c r="B7" t="s">
        <v>159</v>
      </c>
      <c r="C7">
        <v>7</v>
      </c>
      <c r="D7">
        <v>1.4760455661163937E-2</v>
      </c>
      <c r="I7" s="17" t="s">
        <v>135</v>
      </c>
      <c r="J7" s="10">
        <f>AVERAGE(D112:D152)</f>
        <v>0.53716740393365248</v>
      </c>
      <c r="K7">
        <f>_xlfn.STDEV.S(D112:D152)</f>
        <v>0.24090246867552978</v>
      </c>
      <c r="M7" s="12"/>
      <c r="T7" s="12"/>
    </row>
    <row r="8" spans="1:20" x14ac:dyDescent="0.5">
      <c r="A8">
        <v>2021</v>
      </c>
      <c r="B8" t="s">
        <v>0</v>
      </c>
      <c r="C8">
        <v>7</v>
      </c>
      <c r="D8">
        <v>1.4760455661163937E-2</v>
      </c>
      <c r="I8" s="17" t="s">
        <v>136</v>
      </c>
      <c r="J8" s="10">
        <f>AVERAGE(D153:D196)</f>
        <v>0.81528657651320668</v>
      </c>
      <c r="K8">
        <f>_xlfn.STDEV.S(D153:D196)</f>
        <v>0.43811216010328641</v>
      </c>
      <c r="M8" s="12"/>
      <c r="T8" s="12"/>
    </row>
    <row r="9" spans="1:20" x14ac:dyDescent="0.5">
      <c r="A9">
        <v>2021</v>
      </c>
      <c r="B9" t="s">
        <v>159</v>
      </c>
      <c r="C9">
        <v>7</v>
      </c>
      <c r="D9">
        <v>2.9520911322327873E-2</v>
      </c>
      <c r="I9" s="17" t="s">
        <v>137</v>
      </c>
      <c r="J9" s="10">
        <f>AVERAGE(D197:D221)</f>
        <v>1.1491553361105562</v>
      </c>
      <c r="K9">
        <f>_xlfn.STDEV.S(D197:D221)</f>
        <v>0.83422621140240061</v>
      </c>
      <c r="M9" s="12"/>
      <c r="T9" s="12"/>
    </row>
    <row r="10" spans="1:20" x14ac:dyDescent="0.5">
      <c r="A10">
        <v>2021</v>
      </c>
      <c r="B10" t="s">
        <v>159</v>
      </c>
      <c r="C10">
        <v>7</v>
      </c>
      <c r="D10">
        <v>2.9520911322327873E-2</v>
      </c>
      <c r="M10" s="16"/>
      <c r="T10" s="12"/>
    </row>
    <row r="11" spans="1:20" x14ac:dyDescent="0.5">
      <c r="A11">
        <v>2021</v>
      </c>
      <c r="B11" t="s">
        <v>159</v>
      </c>
      <c r="C11">
        <v>7</v>
      </c>
      <c r="D11">
        <v>2.9520911322327873E-2</v>
      </c>
    </row>
    <row r="12" spans="1:20" x14ac:dyDescent="0.5">
      <c r="A12">
        <v>2021</v>
      </c>
      <c r="B12" t="s">
        <v>159</v>
      </c>
      <c r="C12">
        <v>7</v>
      </c>
      <c r="D12">
        <v>2.9520911322327873E-2</v>
      </c>
      <c r="M12" s="12"/>
      <c r="O12" s="24"/>
    </row>
    <row r="13" spans="1:20" x14ac:dyDescent="0.5">
      <c r="A13">
        <v>2021</v>
      </c>
      <c r="B13" t="s">
        <v>159</v>
      </c>
      <c r="C13">
        <v>7</v>
      </c>
      <c r="D13">
        <v>2.9520911322327873E-2</v>
      </c>
    </row>
    <row r="14" spans="1:20" x14ac:dyDescent="0.5">
      <c r="A14">
        <v>2021</v>
      </c>
      <c r="B14" t="s">
        <v>159</v>
      </c>
      <c r="C14">
        <v>7</v>
      </c>
      <c r="D14">
        <v>2.9520911322327873E-2</v>
      </c>
    </row>
    <row r="15" spans="1:20" x14ac:dyDescent="0.5">
      <c r="A15">
        <v>2021</v>
      </c>
      <c r="B15" t="s">
        <v>0</v>
      </c>
      <c r="C15">
        <v>7</v>
      </c>
      <c r="D15">
        <v>2.9520911322327873E-2</v>
      </c>
    </row>
    <row r="16" spans="1:20" x14ac:dyDescent="0.5">
      <c r="A16">
        <v>2021</v>
      </c>
      <c r="B16" t="s">
        <v>0</v>
      </c>
      <c r="C16">
        <v>7</v>
      </c>
      <c r="D16">
        <v>2.9520911322327873E-2</v>
      </c>
    </row>
    <row r="17" spans="1:4" x14ac:dyDescent="0.5">
      <c r="A17">
        <v>2022</v>
      </c>
      <c r="B17" t="s">
        <v>159</v>
      </c>
      <c r="C17">
        <v>7</v>
      </c>
      <c r="D17">
        <v>2.9520911322327873E-2</v>
      </c>
    </row>
    <row r="18" spans="1:4" x14ac:dyDescent="0.5">
      <c r="A18">
        <v>2022</v>
      </c>
      <c r="B18" t="s">
        <v>0</v>
      </c>
      <c r="C18">
        <v>7</v>
      </c>
      <c r="D18">
        <v>2.9520911322327873E-2</v>
      </c>
    </row>
    <row r="19" spans="1:4" x14ac:dyDescent="0.5">
      <c r="A19">
        <v>2021</v>
      </c>
      <c r="B19" t="s">
        <v>159</v>
      </c>
      <c r="C19">
        <v>7</v>
      </c>
      <c r="D19">
        <v>5.9041822644655746E-2</v>
      </c>
    </row>
    <row r="20" spans="1:4" x14ac:dyDescent="0.5">
      <c r="A20">
        <v>2021</v>
      </c>
      <c r="B20" t="s">
        <v>159</v>
      </c>
      <c r="C20">
        <v>7</v>
      </c>
      <c r="D20">
        <v>5.9041822644655746E-2</v>
      </c>
    </row>
    <row r="21" spans="1:4" x14ac:dyDescent="0.5">
      <c r="A21">
        <v>2021</v>
      </c>
      <c r="B21" t="s">
        <v>159</v>
      </c>
      <c r="C21">
        <v>7</v>
      </c>
      <c r="D21">
        <v>5.9041822644655746E-2</v>
      </c>
    </row>
    <row r="22" spans="1:4" x14ac:dyDescent="0.5">
      <c r="A22">
        <v>2021</v>
      </c>
      <c r="B22" t="s">
        <v>159</v>
      </c>
      <c r="C22">
        <v>7</v>
      </c>
      <c r="D22">
        <v>5.9041822644655746E-2</v>
      </c>
    </row>
    <row r="23" spans="1:4" x14ac:dyDescent="0.5">
      <c r="A23">
        <v>2021</v>
      </c>
      <c r="B23" t="s">
        <v>159</v>
      </c>
      <c r="C23">
        <v>7</v>
      </c>
      <c r="D23">
        <v>5.9041822644655746E-2</v>
      </c>
    </row>
    <row r="24" spans="1:4" x14ac:dyDescent="0.5">
      <c r="A24">
        <v>2021</v>
      </c>
      <c r="B24" t="s">
        <v>159</v>
      </c>
      <c r="C24">
        <v>7</v>
      </c>
      <c r="D24">
        <v>5.9041822644655746E-2</v>
      </c>
    </row>
    <row r="25" spans="1:4" x14ac:dyDescent="0.5">
      <c r="A25">
        <v>2021</v>
      </c>
      <c r="B25" t="s">
        <v>159</v>
      </c>
      <c r="C25">
        <v>7</v>
      </c>
      <c r="D25">
        <v>5.9041822644655746E-2</v>
      </c>
    </row>
    <row r="26" spans="1:4" x14ac:dyDescent="0.5">
      <c r="A26">
        <v>2021</v>
      </c>
      <c r="B26" t="s">
        <v>159</v>
      </c>
      <c r="C26">
        <v>7</v>
      </c>
      <c r="D26">
        <v>5.9041822644655746E-2</v>
      </c>
    </row>
    <row r="27" spans="1:4" x14ac:dyDescent="0.5">
      <c r="A27">
        <v>2021</v>
      </c>
      <c r="B27" t="s">
        <v>159</v>
      </c>
      <c r="C27">
        <v>7</v>
      </c>
      <c r="D27">
        <v>5.9041822644655746E-2</v>
      </c>
    </row>
    <row r="28" spans="1:4" x14ac:dyDescent="0.5">
      <c r="A28">
        <v>2021</v>
      </c>
      <c r="B28" t="s">
        <v>159</v>
      </c>
      <c r="C28">
        <v>7</v>
      </c>
      <c r="D28">
        <v>5.9041822644655746E-2</v>
      </c>
    </row>
    <row r="29" spans="1:4" x14ac:dyDescent="0.5">
      <c r="A29">
        <v>2021</v>
      </c>
      <c r="B29" t="s">
        <v>159</v>
      </c>
      <c r="C29">
        <v>7</v>
      </c>
      <c r="D29">
        <v>5.9041822644655746E-2</v>
      </c>
    </row>
    <row r="30" spans="1:4" x14ac:dyDescent="0.5">
      <c r="A30">
        <v>2021</v>
      </c>
      <c r="B30" t="s">
        <v>159</v>
      </c>
      <c r="C30">
        <v>7</v>
      </c>
      <c r="D30">
        <v>5.9041822644655746E-2</v>
      </c>
    </row>
    <row r="31" spans="1:4" x14ac:dyDescent="0.5">
      <c r="A31">
        <v>2021</v>
      </c>
      <c r="B31" t="s">
        <v>159</v>
      </c>
      <c r="C31">
        <v>7</v>
      </c>
      <c r="D31">
        <v>5.9041822644655746E-2</v>
      </c>
    </row>
    <row r="32" spans="1:4" x14ac:dyDescent="0.5">
      <c r="A32">
        <v>2021</v>
      </c>
      <c r="B32" t="s">
        <v>159</v>
      </c>
      <c r="C32">
        <v>7</v>
      </c>
      <c r="D32">
        <v>5.9041822644655746E-2</v>
      </c>
    </row>
    <row r="33" spans="1:4" x14ac:dyDescent="0.5">
      <c r="A33">
        <v>2021</v>
      </c>
      <c r="B33" t="s">
        <v>159</v>
      </c>
      <c r="C33">
        <v>7</v>
      </c>
      <c r="D33">
        <v>5.9041822644655746E-2</v>
      </c>
    </row>
    <row r="34" spans="1:4" x14ac:dyDescent="0.5">
      <c r="A34">
        <v>2021</v>
      </c>
      <c r="B34" t="s">
        <v>159</v>
      </c>
      <c r="C34">
        <v>7</v>
      </c>
      <c r="D34">
        <v>5.9041822644655746E-2</v>
      </c>
    </row>
    <row r="35" spans="1:4" x14ac:dyDescent="0.5">
      <c r="A35">
        <v>2021</v>
      </c>
      <c r="B35" t="s">
        <v>159</v>
      </c>
      <c r="C35">
        <v>7</v>
      </c>
      <c r="D35">
        <v>5.9041822644655746E-2</v>
      </c>
    </row>
    <row r="36" spans="1:4" x14ac:dyDescent="0.5">
      <c r="A36">
        <v>2021</v>
      </c>
      <c r="B36" t="s">
        <v>0</v>
      </c>
      <c r="C36">
        <v>7</v>
      </c>
      <c r="D36">
        <v>5.9041822644655746E-2</v>
      </c>
    </row>
    <row r="37" spans="1:4" x14ac:dyDescent="0.5">
      <c r="A37">
        <v>2021</v>
      </c>
      <c r="B37" t="s">
        <v>159</v>
      </c>
      <c r="C37">
        <v>7</v>
      </c>
      <c r="D37">
        <v>5.9041822644655746E-2</v>
      </c>
    </row>
    <row r="38" spans="1:4" x14ac:dyDescent="0.5">
      <c r="A38">
        <v>2021</v>
      </c>
      <c r="B38" t="s">
        <v>159</v>
      </c>
      <c r="C38">
        <v>7</v>
      </c>
      <c r="D38">
        <v>5.9041822644655746E-2</v>
      </c>
    </row>
    <row r="39" spans="1:4" x14ac:dyDescent="0.5">
      <c r="A39">
        <v>2021</v>
      </c>
      <c r="B39" t="s">
        <v>159</v>
      </c>
      <c r="C39">
        <v>7</v>
      </c>
      <c r="D39">
        <v>5.9041822644655746E-2</v>
      </c>
    </row>
    <row r="40" spans="1:4" x14ac:dyDescent="0.5">
      <c r="A40">
        <v>2021</v>
      </c>
      <c r="B40" t="s">
        <v>159</v>
      </c>
      <c r="C40">
        <v>7</v>
      </c>
      <c r="D40">
        <v>5.9041822644655746E-2</v>
      </c>
    </row>
    <row r="41" spans="1:4" x14ac:dyDescent="0.5">
      <c r="A41">
        <v>2021</v>
      </c>
      <c r="B41" t="s">
        <v>159</v>
      </c>
      <c r="C41">
        <v>7</v>
      </c>
      <c r="D41">
        <v>5.9041822644655746E-2</v>
      </c>
    </row>
    <row r="42" spans="1:4" x14ac:dyDescent="0.5">
      <c r="A42">
        <v>2021</v>
      </c>
      <c r="B42" t="s">
        <v>159</v>
      </c>
      <c r="C42">
        <v>7</v>
      </c>
      <c r="D42">
        <v>5.9041822644655746E-2</v>
      </c>
    </row>
    <row r="43" spans="1:4" x14ac:dyDescent="0.5">
      <c r="A43">
        <v>2021</v>
      </c>
      <c r="B43" t="s">
        <v>159</v>
      </c>
      <c r="C43">
        <v>7</v>
      </c>
      <c r="D43">
        <v>5.9041822644655746E-2</v>
      </c>
    </row>
    <row r="44" spans="1:4" x14ac:dyDescent="0.5">
      <c r="A44">
        <v>2021</v>
      </c>
      <c r="B44" t="s">
        <v>159</v>
      </c>
      <c r="C44">
        <v>7</v>
      </c>
      <c r="D44">
        <v>5.9041822644655746E-2</v>
      </c>
    </row>
    <row r="45" spans="1:4" x14ac:dyDescent="0.5">
      <c r="A45">
        <v>2021</v>
      </c>
      <c r="B45" t="s">
        <v>159</v>
      </c>
      <c r="C45">
        <v>7</v>
      </c>
      <c r="D45">
        <v>5.9041822644655746E-2</v>
      </c>
    </row>
    <row r="46" spans="1:4" x14ac:dyDescent="0.5">
      <c r="A46">
        <v>2021</v>
      </c>
      <c r="B46" t="s">
        <v>159</v>
      </c>
      <c r="C46">
        <v>7</v>
      </c>
      <c r="D46">
        <v>5.9041822644655746E-2</v>
      </c>
    </row>
    <row r="47" spans="1:4" x14ac:dyDescent="0.5">
      <c r="A47">
        <v>2022</v>
      </c>
      <c r="B47" t="s">
        <v>159</v>
      </c>
      <c r="C47">
        <v>7</v>
      </c>
      <c r="D47">
        <v>5.9041822644655746E-2</v>
      </c>
    </row>
    <row r="48" spans="1:4" x14ac:dyDescent="0.5">
      <c r="A48">
        <v>2022</v>
      </c>
      <c r="B48" t="s">
        <v>159</v>
      </c>
      <c r="C48">
        <v>7</v>
      </c>
      <c r="D48">
        <v>5.9041822644655746E-2</v>
      </c>
    </row>
    <row r="49" spans="1:4" x14ac:dyDescent="0.5">
      <c r="A49">
        <v>2022</v>
      </c>
      <c r="B49" t="s">
        <v>159</v>
      </c>
      <c r="C49">
        <v>7</v>
      </c>
      <c r="D49">
        <v>5.9041822644655746E-2</v>
      </c>
    </row>
    <row r="50" spans="1:4" x14ac:dyDescent="0.5">
      <c r="A50">
        <v>2022</v>
      </c>
      <c r="B50" t="s">
        <v>159</v>
      </c>
      <c r="C50">
        <v>7</v>
      </c>
      <c r="D50">
        <v>5.9041822644655746E-2</v>
      </c>
    </row>
    <row r="51" spans="1:4" x14ac:dyDescent="0.5">
      <c r="A51">
        <v>2022</v>
      </c>
      <c r="B51" t="s">
        <v>159</v>
      </c>
      <c r="C51">
        <v>7</v>
      </c>
      <c r="D51">
        <v>5.9041822644655746E-2</v>
      </c>
    </row>
    <row r="52" spans="1:4" x14ac:dyDescent="0.5">
      <c r="A52">
        <v>2022</v>
      </c>
      <c r="B52" t="s">
        <v>159</v>
      </c>
      <c r="C52">
        <v>7</v>
      </c>
      <c r="D52">
        <v>5.9041822644655746E-2</v>
      </c>
    </row>
    <row r="53" spans="1:4" x14ac:dyDescent="0.5">
      <c r="A53">
        <v>2022</v>
      </c>
      <c r="B53" t="s">
        <v>159</v>
      </c>
      <c r="C53">
        <v>7</v>
      </c>
      <c r="D53">
        <v>5.9041822644655746E-2</v>
      </c>
    </row>
    <row r="54" spans="1:4" x14ac:dyDescent="0.5">
      <c r="A54">
        <v>2022</v>
      </c>
      <c r="B54" t="s">
        <v>159</v>
      </c>
      <c r="C54">
        <v>7</v>
      </c>
      <c r="D54">
        <v>5.9041822644655746E-2</v>
      </c>
    </row>
    <row r="55" spans="1:4" x14ac:dyDescent="0.5">
      <c r="A55">
        <v>2022</v>
      </c>
      <c r="B55" t="s">
        <v>159</v>
      </c>
      <c r="C55">
        <v>7</v>
      </c>
      <c r="D55">
        <v>5.9041822644655746E-2</v>
      </c>
    </row>
    <row r="56" spans="1:4" x14ac:dyDescent="0.5">
      <c r="A56">
        <v>2022</v>
      </c>
      <c r="B56" t="s">
        <v>159</v>
      </c>
      <c r="C56">
        <v>7</v>
      </c>
      <c r="D56">
        <v>5.9041822644655746E-2</v>
      </c>
    </row>
    <row r="57" spans="1:4" x14ac:dyDescent="0.5">
      <c r="A57">
        <v>2022</v>
      </c>
      <c r="B57" t="s">
        <v>159</v>
      </c>
      <c r="C57">
        <v>7</v>
      </c>
      <c r="D57">
        <v>5.9041822644655746E-2</v>
      </c>
    </row>
    <row r="58" spans="1:4" x14ac:dyDescent="0.5">
      <c r="A58">
        <v>2022</v>
      </c>
      <c r="B58" t="s">
        <v>159</v>
      </c>
      <c r="C58">
        <v>7</v>
      </c>
      <c r="D58">
        <v>5.9041822644655746E-2</v>
      </c>
    </row>
    <row r="59" spans="1:4" x14ac:dyDescent="0.5">
      <c r="A59">
        <v>2022</v>
      </c>
      <c r="B59" t="s">
        <v>159</v>
      </c>
      <c r="C59">
        <v>7</v>
      </c>
      <c r="D59">
        <v>5.9041822644655746E-2</v>
      </c>
    </row>
    <row r="60" spans="1:4" x14ac:dyDescent="0.5">
      <c r="A60">
        <v>2022</v>
      </c>
      <c r="B60" t="s">
        <v>159</v>
      </c>
      <c r="C60">
        <v>7</v>
      </c>
      <c r="D60">
        <v>5.9041822644655746E-2</v>
      </c>
    </row>
    <row r="61" spans="1:4" x14ac:dyDescent="0.5">
      <c r="A61">
        <v>2022</v>
      </c>
      <c r="B61" t="s">
        <v>159</v>
      </c>
      <c r="C61">
        <v>7</v>
      </c>
      <c r="D61">
        <v>5.9041822644655746E-2</v>
      </c>
    </row>
    <row r="62" spans="1:4" x14ac:dyDescent="0.5">
      <c r="A62">
        <v>2022</v>
      </c>
      <c r="B62" t="s">
        <v>159</v>
      </c>
      <c r="C62">
        <v>7</v>
      </c>
      <c r="D62">
        <v>5.9041822644655746E-2</v>
      </c>
    </row>
    <row r="63" spans="1:4" x14ac:dyDescent="0.5">
      <c r="A63">
        <v>2022</v>
      </c>
      <c r="B63" t="s">
        <v>159</v>
      </c>
      <c r="C63">
        <v>7</v>
      </c>
      <c r="D63">
        <v>5.9041822644655746E-2</v>
      </c>
    </row>
    <row r="64" spans="1:4" x14ac:dyDescent="0.5">
      <c r="A64">
        <v>2022</v>
      </c>
      <c r="B64" t="s">
        <v>159</v>
      </c>
      <c r="C64">
        <v>7</v>
      </c>
      <c r="D64">
        <v>5.9041822644655746E-2</v>
      </c>
    </row>
    <row r="65" spans="1:4" x14ac:dyDescent="0.5">
      <c r="A65">
        <v>2022</v>
      </c>
      <c r="B65" t="s">
        <v>159</v>
      </c>
      <c r="C65">
        <v>7</v>
      </c>
      <c r="D65">
        <v>5.9041822644655746E-2</v>
      </c>
    </row>
    <row r="66" spans="1:4" x14ac:dyDescent="0.5">
      <c r="A66">
        <v>2022</v>
      </c>
      <c r="B66" t="s">
        <v>159</v>
      </c>
      <c r="C66">
        <v>7</v>
      </c>
      <c r="D66">
        <v>5.9041822644655746E-2</v>
      </c>
    </row>
    <row r="67" spans="1:4" x14ac:dyDescent="0.5">
      <c r="A67">
        <v>2022</v>
      </c>
      <c r="B67" t="s">
        <v>159</v>
      </c>
      <c r="C67">
        <v>7</v>
      </c>
      <c r="D67">
        <v>5.9041822644655746E-2</v>
      </c>
    </row>
    <row r="68" spans="1:4" x14ac:dyDescent="0.5">
      <c r="A68">
        <v>2022</v>
      </c>
      <c r="B68" t="s">
        <v>159</v>
      </c>
      <c r="C68">
        <v>7</v>
      </c>
      <c r="D68">
        <v>5.9041822644655746E-2</v>
      </c>
    </row>
    <row r="69" spans="1:4" x14ac:dyDescent="0.5">
      <c r="A69">
        <v>2022</v>
      </c>
      <c r="B69" t="s">
        <v>159</v>
      </c>
      <c r="C69">
        <v>7</v>
      </c>
      <c r="D69">
        <v>5.9041822644655746E-2</v>
      </c>
    </row>
    <row r="70" spans="1:4" x14ac:dyDescent="0.5">
      <c r="A70">
        <v>2022</v>
      </c>
      <c r="B70" t="s">
        <v>159</v>
      </c>
      <c r="C70">
        <v>7</v>
      </c>
      <c r="D70">
        <v>5.9041822644655746E-2</v>
      </c>
    </row>
    <row r="71" spans="1:4" x14ac:dyDescent="0.5">
      <c r="A71">
        <v>2022</v>
      </c>
      <c r="B71" t="s">
        <v>159</v>
      </c>
      <c r="C71">
        <v>7</v>
      </c>
      <c r="D71">
        <v>5.9041822644655746E-2</v>
      </c>
    </row>
    <row r="72" spans="1:4" x14ac:dyDescent="0.5">
      <c r="A72">
        <v>2021</v>
      </c>
      <c r="B72" t="s">
        <v>0</v>
      </c>
      <c r="C72">
        <v>7.42</v>
      </c>
      <c r="D72">
        <v>7.33852599225151E-2</v>
      </c>
    </row>
    <row r="73" spans="1:4" x14ac:dyDescent="0.5">
      <c r="A73">
        <v>2021</v>
      </c>
      <c r="B73" t="s">
        <v>159</v>
      </c>
      <c r="C73">
        <v>7.7</v>
      </c>
      <c r="D73">
        <v>8.4265475283240202E-2</v>
      </c>
    </row>
    <row r="74" spans="1:4" x14ac:dyDescent="0.5">
      <c r="A74">
        <v>2021</v>
      </c>
      <c r="B74" t="s">
        <v>159</v>
      </c>
      <c r="C74">
        <v>7.99</v>
      </c>
      <c r="D74">
        <v>9.6733229131011123E-2</v>
      </c>
    </row>
    <row r="75" spans="1:4" x14ac:dyDescent="0.5">
      <c r="A75">
        <v>2021</v>
      </c>
      <c r="B75" t="s">
        <v>0</v>
      </c>
      <c r="C75">
        <v>8.66</v>
      </c>
      <c r="D75">
        <v>6.5323338737569278E-2</v>
      </c>
    </row>
    <row r="76" spans="1:4" x14ac:dyDescent="0.5">
      <c r="A76">
        <v>2021</v>
      </c>
      <c r="B76" t="s">
        <v>159</v>
      </c>
      <c r="C76">
        <v>8.66</v>
      </c>
      <c r="D76">
        <v>0.13064667747513856</v>
      </c>
    </row>
    <row r="77" spans="1:4" x14ac:dyDescent="0.5">
      <c r="A77">
        <v>2021</v>
      </c>
      <c r="B77" t="s">
        <v>0</v>
      </c>
      <c r="C77">
        <v>8.66</v>
      </c>
      <c r="D77">
        <v>0.13064667747513856</v>
      </c>
    </row>
    <row r="78" spans="1:4" x14ac:dyDescent="0.5">
      <c r="A78">
        <v>2022</v>
      </c>
      <c r="B78" t="s">
        <v>159</v>
      </c>
      <c r="C78">
        <v>8.66</v>
      </c>
      <c r="D78">
        <v>0.13064667747513856</v>
      </c>
    </row>
    <row r="79" spans="1:4" x14ac:dyDescent="0.5">
      <c r="A79">
        <v>2022</v>
      </c>
      <c r="B79" t="s">
        <v>0</v>
      </c>
      <c r="C79">
        <v>9.24</v>
      </c>
      <c r="D79">
        <v>0.16640939409210601</v>
      </c>
    </row>
    <row r="80" spans="1:4" x14ac:dyDescent="0.5">
      <c r="A80">
        <v>2022</v>
      </c>
      <c r="B80" t="s">
        <v>159</v>
      </c>
      <c r="C80">
        <v>9.24</v>
      </c>
      <c r="D80">
        <v>0.16640939409210601</v>
      </c>
    </row>
    <row r="81" spans="1:4" x14ac:dyDescent="0.5">
      <c r="A81">
        <v>2021</v>
      </c>
      <c r="B81" t="s">
        <v>159</v>
      </c>
      <c r="C81">
        <v>9.4499999999999993</v>
      </c>
      <c r="D81">
        <v>0.18096912227927156</v>
      </c>
    </row>
    <row r="82" spans="1:4" x14ac:dyDescent="0.5">
      <c r="A82">
        <v>2021</v>
      </c>
      <c r="B82" t="s">
        <v>159</v>
      </c>
      <c r="C82">
        <v>9.4499999999999993</v>
      </c>
      <c r="D82">
        <v>0.18096912227927156</v>
      </c>
    </row>
    <row r="83" spans="1:4" x14ac:dyDescent="0.5">
      <c r="A83">
        <v>2021</v>
      </c>
      <c r="B83" t="s">
        <v>1</v>
      </c>
      <c r="C83">
        <v>9.4499999999999993</v>
      </c>
      <c r="D83">
        <v>0.18096912227927156</v>
      </c>
    </row>
    <row r="84" spans="1:4" x14ac:dyDescent="0.5">
      <c r="A84">
        <v>2022</v>
      </c>
      <c r="B84" t="s">
        <v>0</v>
      </c>
      <c r="C84">
        <v>9.4499999999999993</v>
      </c>
      <c r="D84">
        <v>0.18096912227927156</v>
      </c>
    </row>
    <row r="85" spans="1:4" x14ac:dyDescent="0.5">
      <c r="A85">
        <v>2022</v>
      </c>
      <c r="B85" t="s">
        <v>0</v>
      </c>
      <c r="C85">
        <v>9.4499999999999993</v>
      </c>
      <c r="D85">
        <v>0.18096912227927156</v>
      </c>
    </row>
    <row r="86" spans="1:4" x14ac:dyDescent="0.5">
      <c r="A86">
        <v>2021</v>
      </c>
      <c r="B86" t="s">
        <v>0</v>
      </c>
      <c r="C86">
        <v>9.9</v>
      </c>
      <c r="D86">
        <v>0.10764146063155025</v>
      </c>
    </row>
    <row r="87" spans="1:4" x14ac:dyDescent="0.5">
      <c r="A87">
        <v>2021</v>
      </c>
      <c r="B87" t="s">
        <v>0</v>
      </c>
      <c r="C87">
        <v>9.9</v>
      </c>
      <c r="D87">
        <v>0.2152829212631005</v>
      </c>
    </row>
    <row r="88" spans="1:4" x14ac:dyDescent="0.5">
      <c r="A88">
        <v>2022</v>
      </c>
      <c r="B88" t="s">
        <v>159</v>
      </c>
      <c r="C88">
        <v>9.9</v>
      </c>
      <c r="D88">
        <v>0.2152829212631005</v>
      </c>
    </row>
    <row r="89" spans="1:4" x14ac:dyDescent="0.5">
      <c r="A89">
        <v>2022</v>
      </c>
      <c r="B89" t="s">
        <v>159</v>
      </c>
      <c r="C89">
        <v>9.9</v>
      </c>
      <c r="D89">
        <v>0.2152829212631005</v>
      </c>
    </row>
    <row r="90" spans="1:4" x14ac:dyDescent="0.5">
      <c r="A90">
        <v>2022</v>
      </c>
      <c r="B90" t="s">
        <v>0</v>
      </c>
      <c r="C90">
        <v>9.9</v>
      </c>
      <c r="D90">
        <v>0.2152829212631005</v>
      </c>
    </row>
    <row r="91" spans="1:4" x14ac:dyDescent="0.5">
      <c r="A91">
        <v>2021</v>
      </c>
      <c r="B91" t="s">
        <v>159</v>
      </c>
      <c r="C91">
        <v>10.1</v>
      </c>
      <c r="D91">
        <v>0.23196849482437085</v>
      </c>
    </row>
    <row r="92" spans="1:4" x14ac:dyDescent="0.5">
      <c r="A92">
        <v>2021</v>
      </c>
      <c r="B92" t="s">
        <v>159</v>
      </c>
      <c r="C92">
        <v>10.39</v>
      </c>
      <c r="D92">
        <v>0.25781878016634874</v>
      </c>
    </row>
    <row r="93" spans="1:4" x14ac:dyDescent="0.5">
      <c r="A93">
        <v>2022</v>
      </c>
      <c r="B93" t="s">
        <v>0</v>
      </c>
      <c r="C93">
        <v>10.39</v>
      </c>
      <c r="D93">
        <v>0.25781878016634874</v>
      </c>
    </row>
    <row r="94" spans="1:4" x14ac:dyDescent="0.5">
      <c r="A94">
        <v>2021</v>
      </c>
      <c r="B94" t="s">
        <v>0</v>
      </c>
      <c r="C94">
        <v>10.66</v>
      </c>
      <c r="D94">
        <v>0.14186281080925234</v>
      </c>
    </row>
    <row r="95" spans="1:4" x14ac:dyDescent="0.5">
      <c r="A95">
        <v>2022</v>
      </c>
      <c r="B95" t="s">
        <v>159</v>
      </c>
      <c r="C95">
        <v>10.66</v>
      </c>
      <c r="D95">
        <v>0.14186281080925234</v>
      </c>
    </row>
    <row r="96" spans="1:4" x14ac:dyDescent="0.5">
      <c r="A96">
        <v>2021</v>
      </c>
      <c r="B96" t="s">
        <v>159</v>
      </c>
      <c r="C96">
        <v>10.66</v>
      </c>
      <c r="D96">
        <v>0.28372562161850468</v>
      </c>
    </row>
    <row r="97" spans="1:4" x14ac:dyDescent="0.5">
      <c r="A97">
        <v>2021</v>
      </c>
      <c r="B97" t="s">
        <v>0</v>
      </c>
      <c r="C97">
        <v>10.66</v>
      </c>
      <c r="D97">
        <v>0.28372562161850468</v>
      </c>
    </row>
    <row r="98" spans="1:4" x14ac:dyDescent="0.5">
      <c r="A98">
        <v>2021</v>
      </c>
      <c r="B98" t="s">
        <v>159</v>
      </c>
      <c r="C98">
        <v>10.8</v>
      </c>
      <c r="D98">
        <v>0.29788444363443256</v>
      </c>
    </row>
    <row r="99" spans="1:4" x14ac:dyDescent="0.5">
      <c r="A99">
        <v>2021</v>
      </c>
      <c r="B99" t="s">
        <v>159</v>
      </c>
      <c r="C99">
        <v>10.82</v>
      </c>
      <c r="D99">
        <v>0.29994853595640636</v>
      </c>
    </row>
    <row r="100" spans="1:4" x14ac:dyDescent="0.5">
      <c r="A100">
        <v>2021</v>
      </c>
      <c r="B100" t="s">
        <v>0</v>
      </c>
      <c r="C100">
        <v>10.82</v>
      </c>
      <c r="D100">
        <v>0.29994853595640636</v>
      </c>
    </row>
    <row r="101" spans="1:4" x14ac:dyDescent="0.5">
      <c r="A101">
        <v>2021</v>
      </c>
      <c r="B101" t="s">
        <v>159</v>
      </c>
      <c r="C101">
        <v>10.83</v>
      </c>
      <c r="D101">
        <v>0.30098449914557279</v>
      </c>
    </row>
    <row r="102" spans="1:4" x14ac:dyDescent="0.5">
      <c r="A102">
        <v>2021</v>
      </c>
      <c r="B102" t="s">
        <v>159</v>
      </c>
      <c r="C102">
        <v>11.13</v>
      </c>
      <c r="D102">
        <v>0.33329917829579192</v>
      </c>
    </row>
    <row r="103" spans="1:4" x14ac:dyDescent="0.5">
      <c r="A103">
        <v>2021</v>
      </c>
      <c r="B103" t="s">
        <v>159</v>
      </c>
      <c r="C103">
        <v>11.55</v>
      </c>
      <c r="D103">
        <v>0.38271464460659949</v>
      </c>
    </row>
    <row r="104" spans="1:4" x14ac:dyDescent="0.5">
      <c r="A104">
        <v>2021</v>
      </c>
      <c r="B104" t="s">
        <v>159</v>
      </c>
      <c r="C104">
        <v>11.55</v>
      </c>
      <c r="D104">
        <v>0.38271464460659949</v>
      </c>
    </row>
    <row r="105" spans="1:4" x14ac:dyDescent="0.5">
      <c r="A105">
        <v>2021</v>
      </c>
      <c r="B105" t="s">
        <v>159</v>
      </c>
      <c r="C105">
        <v>11.55</v>
      </c>
      <c r="D105">
        <v>0.38271464460659949</v>
      </c>
    </row>
    <row r="106" spans="1:4" x14ac:dyDescent="0.5">
      <c r="A106">
        <v>2021</v>
      </c>
      <c r="B106" t="s">
        <v>159</v>
      </c>
      <c r="C106">
        <v>11.55</v>
      </c>
      <c r="D106">
        <v>0.38271464460659949</v>
      </c>
    </row>
    <row r="107" spans="1:4" x14ac:dyDescent="0.5">
      <c r="A107">
        <v>2021</v>
      </c>
      <c r="B107" t="s">
        <v>0</v>
      </c>
      <c r="C107">
        <v>11.55</v>
      </c>
      <c r="D107">
        <v>0.38271464460659949</v>
      </c>
    </row>
    <row r="108" spans="1:4" x14ac:dyDescent="0.5">
      <c r="A108">
        <v>2021</v>
      </c>
      <c r="B108" t="s">
        <v>159</v>
      </c>
      <c r="C108">
        <v>11.55</v>
      </c>
      <c r="D108">
        <v>0.38271464460659949</v>
      </c>
    </row>
    <row r="109" spans="1:4" x14ac:dyDescent="0.5">
      <c r="A109">
        <v>2022</v>
      </c>
      <c r="B109" t="s">
        <v>159</v>
      </c>
      <c r="C109">
        <v>11.55</v>
      </c>
      <c r="D109">
        <v>0.38271464460659949</v>
      </c>
    </row>
    <row r="110" spans="1:4" x14ac:dyDescent="0.5">
      <c r="A110">
        <v>2021</v>
      </c>
      <c r="B110" t="s">
        <v>160</v>
      </c>
      <c r="C110">
        <v>11.64</v>
      </c>
      <c r="D110">
        <v>0.39396410093071094</v>
      </c>
    </row>
    <row r="111" spans="1:4" x14ac:dyDescent="0.5">
      <c r="A111">
        <v>2021</v>
      </c>
      <c r="B111" t="s">
        <v>0</v>
      </c>
      <c r="C111">
        <v>11.99</v>
      </c>
      <c r="D111">
        <v>0.22001241215231235</v>
      </c>
    </row>
    <row r="112" spans="1:4" x14ac:dyDescent="0.5">
      <c r="A112">
        <v>2022</v>
      </c>
      <c r="B112" t="s">
        <v>159</v>
      </c>
      <c r="C112">
        <v>12.12</v>
      </c>
      <c r="D112">
        <v>0.4580967061828099</v>
      </c>
    </row>
    <row r="113" spans="1:4" x14ac:dyDescent="0.5">
      <c r="A113">
        <v>2021</v>
      </c>
      <c r="B113" t="s">
        <v>159</v>
      </c>
      <c r="C113">
        <v>12.22</v>
      </c>
      <c r="D113">
        <v>0.47236335975403737</v>
      </c>
    </row>
    <row r="114" spans="1:4" x14ac:dyDescent="0.5">
      <c r="A114">
        <v>2021</v>
      </c>
      <c r="B114" t="s">
        <v>0</v>
      </c>
      <c r="C114">
        <v>12.37</v>
      </c>
      <c r="D114">
        <v>0.24718480795599507</v>
      </c>
    </row>
    <row r="115" spans="1:4" x14ac:dyDescent="0.5">
      <c r="A115">
        <v>2021</v>
      </c>
      <c r="B115" t="s">
        <v>0</v>
      </c>
      <c r="C115">
        <v>12.37</v>
      </c>
      <c r="D115">
        <v>0.49436961591199013</v>
      </c>
    </row>
    <row r="116" spans="1:4" x14ac:dyDescent="0.5">
      <c r="A116">
        <v>2021</v>
      </c>
      <c r="B116" t="s">
        <v>159</v>
      </c>
      <c r="C116">
        <v>12.37</v>
      </c>
      <c r="D116">
        <v>0.49436961591199013</v>
      </c>
    </row>
    <row r="117" spans="1:4" x14ac:dyDescent="0.5">
      <c r="A117">
        <v>2021</v>
      </c>
      <c r="B117" t="s">
        <v>1</v>
      </c>
      <c r="C117">
        <v>12.37</v>
      </c>
      <c r="D117">
        <v>0.49436961591199013</v>
      </c>
    </row>
    <row r="118" spans="1:4" x14ac:dyDescent="0.5">
      <c r="A118">
        <v>2022</v>
      </c>
      <c r="B118" t="s">
        <v>0</v>
      </c>
      <c r="C118">
        <v>12.37</v>
      </c>
      <c r="D118">
        <v>0.49436961591199013</v>
      </c>
    </row>
    <row r="119" spans="1:4" x14ac:dyDescent="0.5">
      <c r="A119">
        <v>2021</v>
      </c>
      <c r="B119" t="s">
        <v>159</v>
      </c>
      <c r="C119">
        <v>12.6</v>
      </c>
      <c r="D119">
        <v>0.13238943701444289</v>
      </c>
    </row>
    <row r="120" spans="1:4" x14ac:dyDescent="0.5">
      <c r="A120">
        <v>2021</v>
      </c>
      <c r="B120" t="s">
        <v>159</v>
      </c>
      <c r="C120">
        <v>12.6</v>
      </c>
      <c r="D120">
        <v>0.52955774805777156</v>
      </c>
    </row>
    <row r="121" spans="1:4" x14ac:dyDescent="0.5">
      <c r="A121">
        <v>2022</v>
      </c>
      <c r="B121" t="s">
        <v>0</v>
      </c>
      <c r="C121">
        <v>12.6</v>
      </c>
      <c r="D121">
        <v>0.52955774805777156</v>
      </c>
    </row>
    <row r="122" spans="1:4" x14ac:dyDescent="0.5">
      <c r="A122">
        <v>2022</v>
      </c>
      <c r="B122" t="s">
        <v>1</v>
      </c>
      <c r="C122">
        <v>12.6</v>
      </c>
      <c r="D122">
        <v>0.52955774805777156</v>
      </c>
    </row>
    <row r="123" spans="1:4" x14ac:dyDescent="0.5">
      <c r="A123">
        <v>2021</v>
      </c>
      <c r="B123" t="s">
        <v>159</v>
      </c>
      <c r="C123">
        <v>12.76</v>
      </c>
      <c r="D123">
        <v>0.55509435794859019</v>
      </c>
    </row>
    <row r="124" spans="1:4" x14ac:dyDescent="0.5">
      <c r="A124">
        <v>2021</v>
      </c>
      <c r="B124" t="s">
        <v>1</v>
      </c>
      <c r="C124">
        <v>12.83</v>
      </c>
      <c r="D124">
        <v>0.56654536479814865</v>
      </c>
    </row>
    <row r="125" spans="1:4" x14ac:dyDescent="0.5">
      <c r="A125">
        <v>2022</v>
      </c>
      <c r="B125" t="s">
        <v>159</v>
      </c>
      <c r="C125">
        <v>12.99</v>
      </c>
      <c r="D125">
        <v>0.59336752769583445</v>
      </c>
    </row>
    <row r="126" spans="1:4" x14ac:dyDescent="0.5">
      <c r="A126">
        <v>2021</v>
      </c>
      <c r="B126" t="s">
        <v>0</v>
      </c>
      <c r="C126">
        <v>13.14</v>
      </c>
      <c r="D126">
        <v>0.30967334630261978</v>
      </c>
    </row>
    <row r="127" spans="1:4" x14ac:dyDescent="0.5">
      <c r="A127">
        <v>2021</v>
      </c>
      <c r="B127" t="s">
        <v>0</v>
      </c>
      <c r="C127">
        <v>13.32</v>
      </c>
      <c r="D127">
        <v>0.16290239453677235</v>
      </c>
    </row>
    <row r="128" spans="1:4" x14ac:dyDescent="0.5">
      <c r="A128">
        <v>2021</v>
      </c>
      <c r="B128" t="s">
        <v>0</v>
      </c>
      <c r="C128">
        <v>13.32</v>
      </c>
      <c r="D128">
        <v>0.65160957814708942</v>
      </c>
    </row>
    <row r="129" spans="1:4" x14ac:dyDescent="0.5">
      <c r="A129">
        <v>2022</v>
      </c>
      <c r="B129" t="s">
        <v>0</v>
      </c>
      <c r="C129">
        <v>13.32</v>
      </c>
      <c r="D129">
        <v>0.65160957814708942</v>
      </c>
    </row>
    <row r="130" spans="1:4" x14ac:dyDescent="0.5">
      <c r="A130">
        <v>2021</v>
      </c>
      <c r="B130" t="s">
        <v>159</v>
      </c>
      <c r="C130">
        <v>13.33</v>
      </c>
      <c r="D130">
        <v>0.6534372792465154</v>
      </c>
    </row>
    <row r="131" spans="1:4" x14ac:dyDescent="0.5">
      <c r="A131">
        <v>2022</v>
      </c>
      <c r="B131" t="s">
        <v>1</v>
      </c>
      <c r="C131">
        <v>13.33</v>
      </c>
      <c r="D131">
        <v>0.6534372792465154</v>
      </c>
    </row>
    <row r="132" spans="1:4" x14ac:dyDescent="0.5">
      <c r="A132">
        <v>2022</v>
      </c>
      <c r="B132" t="s">
        <v>159</v>
      </c>
      <c r="C132">
        <v>13.33</v>
      </c>
      <c r="D132">
        <v>0.6534372792465154</v>
      </c>
    </row>
    <row r="133" spans="1:4" x14ac:dyDescent="0.5">
      <c r="A133">
        <v>2021</v>
      </c>
      <c r="B133" t="s">
        <v>1</v>
      </c>
      <c r="C133">
        <v>13.43</v>
      </c>
      <c r="D133">
        <v>0.3359606768431968</v>
      </c>
    </row>
    <row r="134" spans="1:4" x14ac:dyDescent="0.5">
      <c r="A134">
        <v>2022</v>
      </c>
      <c r="B134" t="s">
        <v>159</v>
      </c>
      <c r="C134">
        <v>13.47</v>
      </c>
      <c r="D134">
        <v>0.67942108202463247</v>
      </c>
    </row>
    <row r="135" spans="1:4" x14ac:dyDescent="0.5">
      <c r="A135">
        <v>2021</v>
      </c>
      <c r="B135" t="s">
        <v>0</v>
      </c>
      <c r="C135">
        <v>13.61</v>
      </c>
      <c r="D135">
        <v>0.35307667342650373</v>
      </c>
    </row>
    <row r="136" spans="1:4" x14ac:dyDescent="0.5">
      <c r="A136">
        <v>2022</v>
      </c>
      <c r="B136" t="s">
        <v>0</v>
      </c>
      <c r="C136">
        <v>13.61</v>
      </c>
      <c r="D136">
        <v>0.70615334685300746</v>
      </c>
    </row>
    <row r="137" spans="1:4" x14ac:dyDescent="0.5">
      <c r="A137">
        <v>2021</v>
      </c>
      <c r="B137" t="s">
        <v>0</v>
      </c>
      <c r="C137">
        <v>13.86</v>
      </c>
      <c r="D137">
        <v>0.18894841542484855</v>
      </c>
    </row>
    <row r="138" spans="1:4" x14ac:dyDescent="0.5">
      <c r="A138">
        <v>2021</v>
      </c>
      <c r="B138" t="s">
        <v>0</v>
      </c>
      <c r="C138">
        <v>13.86</v>
      </c>
      <c r="D138">
        <v>0.37789683084969711</v>
      </c>
    </row>
    <row r="139" spans="1:4" x14ac:dyDescent="0.5">
      <c r="A139">
        <v>2021</v>
      </c>
      <c r="B139" t="s">
        <v>159</v>
      </c>
      <c r="C139">
        <v>13.86</v>
      </c>
      <c r="D139">
        <v>0.37789683084969711</v>
      </c>
    </row>
    <row r="140" spans="1:4" x14ac:dyDescent="0.5">
      <c r="A140">
        <v>2021</v>
      </c>
      <c r="B140" t="s">
        <v>159</v>
      </c>
      <c r="C140">
        <v>13.86</v>
      </c>
      <c r="D140">
        <v>0.75579366169939421</v>
      </c>
    </row>
    <row r="141" spans="1:4" x14ac:dyDescent="0.5">
      <c r="A141">
        <v>2022</v>
      </c>
      <c r="B141" t="s">
        <v>159</v>
      </c>
      <c r="C141">
        <v>13.86</v>
      </c>
      <c r="D141">
        <v>0.75579366169939421</v>
      </c>
    </row>
    <row r="142" spans="1:4" x14ac:dyDescent="0.5">
      <c r="A142">
        <v>2022</v>
      </c>
      <c r="B142" t="s">
        <v>159</v>
      </c>
      <c r="C142">
        <v>13.86</v>
      </c>
      <c r="D142">
        <v>0.75579366169939421</v>
      </c>
    </row>
    <row r="143" spans="1:4" x14ac:dyDescent="0.5">
      <c r="A143">
        <v>2021</v>
      </c>
      <c r="B143" t="s">
        <v>0</v>
      </c>
      <c r="C143">
        <v>14.43</v>
      </c>
      <c r="D143">
        <v>0.10980954237964223</v>
      </c>
    </row>
    <row r="144" spans="1:4" x14ac:dyDescent="0.5">
      <c r="A144">
        <v>2021</v>
      </c>
      <c r="B144" t="s">
        <v>0</v>
      </c>
      <c r="C144">
        <v>14.43</v>
      </c>
      <c r="D144">
        <v>0.87847633903713784</v>
      </c>
    </row>
    <row r="145" spans="1:4" x14ac:dyDescent="0.5">
      <c r="A145">
        <v>2021</v>
      </c>
      <c r="B145" t="s">
        <v>159</v>
      </c>
      <c r="C145">
        <v>14.43</v>
      </c>
      <c r="D145">
        <v>0.87847633903713784</v>
      </c>
    </row>
    <row r="146" spans="1:4" x14ac:dyDescent="0.5">
      <c r="A146">
        <v>2022</v>
      </c>
      <c r="B146" t="s">
        <v>0</v>
      </c>
      <c r="C146">
        <v>14.43</v>
      </c>
      <c r="D146">
        <v>0.87847633903713784</v>
      </c>
    </row>
    <row r="147" spans="1:4" x14ac:dyDescent="0.5">
      <c r="A147">
        <v>2021</v>
      </c>
      <c r="B147" t="s">
        <v>0</v>
      </c>
      <c r="C147">
        <v>14.59</v>
      </c>
      <c r="D147">
        <v>9.1538524342956201E-2</v>
      </c>
    </row>
    <row r="148" spans="1:4" x14ac:dyDescent="0.5">
      <c r="A148">
        <v>2021</v>
      </c>
      <c r="B148" t="s">
        <v>159</v>
      </c>
      <c r="C148">
        <v>14.59</v>
      </c>
      <c r="D148">
        <v>0.45769262171478103</v>
      </c>
    </row>
    <row r="149" spans="1:4" x14ac:dyDescent="0.5">
      <c r="A149">
        <v>2022</v>
      </c>
      <c r="B149" t="s">
        <v>0</v>
      </c>
      <c r="C149">
        <v>14.59</v>
      </c>
      <c r="D149">
        <v>0.91538524342956207</v>
      </c>
    </row>
    <row r="150" spans="1:4" x14ac:dyDescent="0.5">
      <c r="A150">
        <v>2021</v>
      </c>
      <c r="B150" t="s">
        <v>0</v>
      </c>
      <c r="C150">
        <v>14.85</v>
      </c>
      <c r="D150">
        <v>0.24444152965415369</v>
      </c>
    </row>
    <row r="151" spans="1:4" x14ac:dyDescent="0.5">
      <c r="A151">
        <v>2021</v>
      </c>
      <c r="B151" t="s">
        <v>1</v>
      </c>
      <c r="C151">
        <v>14.85</v>
      </c>
      <c r="D151">
        <v>0.97776611861661478</v>
      </c>
    </row>
    <row r="152" spans="1:4" x14ac:dyDescent="0.5">
      <c r="A152">
        <v>2021</v>
      </c>
      <c r="B152" t="s">
        <v>1</v>
      </c>
      <c r="C152">
        <v>14.85</v>
      </c>
      <c r="D152">
        <v>0.97776611861661478</v>
      </c>
    </row>
    <row r="153" spans="1:4" x14ac:dyDescent="0.5">
      <c r="A153">
        <v>2022</v>
      </c>
      <c r="B153" t="s">
        <v>0</v>
      </c>
      <c r="C153">
        <v>15.01</v>
      </c>
      <c r="D153">
        <v>0.50883385963242878</v>
      </c>
    </row>
    <row r="154" spans="1:4" x14ac:dyDescent="0.5">
      <c r="A154">
        <v>2021</v>
      </c>
      <c r="B154" t="s">
        <v>159</v>
      </c>
      <c r="C154">
        <v>15.04</v>
      </c>
      <c r="D154">
        <v>1.0252798929277223</v>
      </c>
    </row>
    <row r="155" spans="1:4" x14ac:dyDescent="0.5">
      <c r="A155">
        <v>2022</v>
      </c>
      <c r="B155" t="s">
        <v>1</v>
      </c>
      <c r="C155">
        <v>15.06</v>
      </c>
      <c r="D155">
        <v>1.0303777776616867</v>
      </c>
    </row>
    <row r="156" spans="1:4" x14ac:dyDescent="0.5">
      <c r="A156">
        <v>2022</v>
      </c>
      <c r="B156" t="s">
        <v>159</v>
      </c>
      <c r="C156">
        <v>15.06</v>
      </c>
      <c r="D156">
        <v>1.0303777776616867</v>
      </c>
    </row>
    <row r="157" spans="1:4" x14ac:dyDescent="0.5">
      <c r="A157">
        <v>2021</v>
      </c>
      <c r="B157" t="s">
        <v>0</v>
      </c>
      <c r="C157">
        <v>15.24</v>
      </c>
      <c r="D157">
        <v>1.0770977866934039</v>
      </c>
    </row>
    <row r="158" spans="1:4" x14ac:dyDescent="0.5">
      <c r="A158">
        <v>2021</v>
      </c>
      <c r="B158" t="s">
        <v>0</v>
      </c>
      <c r="C158">
        <v>15.4</v>
      </c>
      <c r="D158">
        <v>0.55995603778704739</v>
      </c>
    </row>
    <row r="159" spans="1:4" x14ac:dyDescent="0.5">
      <c r="A159">
        <v>2021</v>
      </c>
      <c r="B159" t="s">
        <v>159</v>
      </c>
      <c r="C159">
        <v>15.4</v>
      </c>
      <c r="D159">
        <v>1.1199120755740948</v>
      </c>
    </row>
    <row r="160" spans="1:4" x14ac:dyDescent="0.5">
      <c r="A160">
        <v>2021</v>
      </c>
      <c r="B160" t="s">
        <v>0</v>
      </c>
      <c r="C160">
        <v>15.4</v>
      </c>
      <c r="D160">
        <v>1.1199120755740948</v>
      </c>
    </row>
    <row r="161" spans="1:4" x14ac:dyDescent="0.5">
      <c r="A161">
        <v>2021</v>
      </c>
      <c r="B161" t="s">
        <v>160</v>
      </c>
      <c r="C161">
        <v>15.59</v>
      </c>
      <c r="D161">
        <v>0.19539284050582847</v>
      </c>
    </row>
    <row r="162" spans="1:4" x14ac:dyDescent="0.5">
      <c r="A162">
        <v>2021</v>
      </c>
      <c r="B162" t="s">
        <v>0</v>
      </c>
      <c r="C162">
        <v>15.59</v>
      </c>
      <c r="D162">
        <v>0.2930892607587427</v>
      </c>
    </row>
    <row r="163" spans="1:4" x14ac:dyDescent="0.5">
      <c r="A163">
        <v>2021</v>
      </c>
      <c r="B163" t="s">
        <v>0</v>
      </c>
      <c r="C163">
        <v>15.59</v>
      </c>
      <c r="D163">
        <v>1.1723570430349708</v>
      </c>
    </row>
    <row r="164" spans="1:4" x14ac:dyDescent="0.5">
      <c r="A164">
        <v>2022</v>
      </c>
      <c r="B164" t="s">
        <v>159</v>
      </c>
      <c r="C164">
        <v>15.59</v>
      </c>
      <c r="D164">
        <v>1.1723570430349708</v>
      </c>
    </row>
    <row r="165" spans="1:4" x14ac:dyDescent="0.5">
      <c r="A165">
        <v>2021</v>
      </c>
      <c r="B165" t="s">
        <v>0</v>
      </c>
      <c r="C165">
        <v>15.75</v>
      </c>
      <c r="D165">
        <v>0.15223712763657588</v>
      </c>
    </row>
    <row r="166" spans="1:4" x14ac:dyDescent="0.5">
      <c r="A166">
        <v>2021</v>
      </c>
      <c r="B166" t="s">
        <v>0</v>
      </c>
      <c r="C166">
        <v>15.75</v>
      </c>
      <c r="D166">
        <v>0.6089485105463035</v>
      </c>
    </row>
    <row r="167" spans="1:4" x14ac:dyDescent="0.5">
      <c r="A167">
        <v>2021</v>
      </c>
      <c r="B167" t="s">
        <v>159</v>
      </c>
      <c r="C167">
        <v>15.75</v>
      </c>
      <c r="D167">
        <v>0.6089485105463035</v>
      </c>
    </row>
    <row r="168" spans="1:4" x14ac:dyDescent="0.5">
      <c r="A168">
        <v>2021</v>
      </c>
      <c r="B168" t="s">
        <v>159</v>
      </c>
      <c r="C168">
        <v>15.75</v>
      </c>
      <c r="D168">
        <v>0.6089485105463035</v>
      </c>
    </row>
    <row r="169" spans="1:4" x14ac:dyDescent="0.5">
      <c r="A169">
        <v>2022</v>
      </c>
      <c r="B169" t="s">
        <v>0</v>
      </c>
      <c r="C169">
        <v>15.75</v>
      </c>
      <c r="D169">
        <v>0.6089485105463035</v>
      </c>
    </row>
    <row r="170" spans="1:4" x14ac:dyDescent="0.5">
      <c r="A170">
        <v>2021</v>
      </c>
      <c r="B170" t="s">
        <v>159</v>
      </c>
      <c r="C170">
        <v>15.75</v>
      </c>
      <c r="D170">
        <v>1.217897021092607</v>
      </c>
    </row>
    <row r="171" spans="1:4" x14ac:dyDescent="0.5">
      <c r="A171">
        <v>2021</v>
      </c>
      <c r="B171" t="s">
        <v>0</v>
      </c>
      <c r="C171">
        <v>15.75</v>
      </c>
      <c r="D171">
        <v>1.217897021092607</v>
      </c>
    </row>
    <row r="172" spans="1:4" x14ac:dyDescent="0.5">
      <c r="A172">
        <v>2021</v>
      </c>
      <c r="B172" t="s">
        <v>0</v>
      </c>
      <c r="C172">
        <v>15.85</v>
      </c>
      <c r="D172">
        <v>0.62350447813381071</v>
      </c>
    </row>
    <row r="173" spans="1:4" x14ac:dyDescent="0.5">
      <c r="A173">
        <v>2021</v>
      </c>
      <c r="B173" t="s">
        <v>0</v>
      </c>
      <c r="C173">
        <v>15.99</v>
      </c>
      <c r="D173">
        <v>0.32215432856257059</v>
      </c>
    </row>
    <row r="174" spans="1:4" x14ac:dyDescent="0.5">
      <c r="A174">
        <v>2021</v>
      </c>
      <c r="B174" t="s">
        <v>0</v>
      </c>
      <c r="C174">
        <v>15.99</v>
      </c>
      <c r="D174">
        <v>0.32215432856257059</v>
      </c>
    </row>
    <row r="175" spans="1:4" x14ac:dyDescent="0.5">
      <c r="A175">
        <v>2021</v>
      </c>
      <c r="B175" t="s">
        <v>1</v>
      </c>
      <c r="C175">
        <v>15.99</v>
      </c>
      <c r="D175">
        <v>0.64430865712514118</v>
      </c>
    </row>
    <row r="176" spans="1:4" x14ac:dyDescent="0.5">
      <c r="A176">
        <v>2021</v>
      </c>
      <c r="B176" t="s">
        <v>1</v>
      </c>
      <c r="C176">
        <v>15.99</v>
      </c>
      <c r="D176">
        <v>0.64430865712514118</v>
      </c>
    </row>
    <row r="177" spans="1:4" x14ac:dyDescent="0.5">
      <c r="A177">
        <v>2021</v>
      </c>
      <c r="B177" t="s">
        <v>0</v>
      </c>
      <c r="C177">
        <v>15.99</v>
      </c>
      <c r="D177">
        <v>0.64430865712514118</v>
      </c>
    </row>
    <row r="178" spans="1:4" x14ac:dyDescent="0.5">
      <c r="A178">
        <v>2021</v>
      </c>
      <c r="B178" t="s">
        <v>1</v>
      </c>
      <c r="C178">
        <v>15.99</v>
      </c>
      <c r="D178">
        <v>0.64430865712514118</v>
      </c>
    </row>
    <row r="179" spans="1:4" x14ac:dyDescent="0.5">
      <c r="A179">
        <v>2021</v>
      </c>
      <c r="B179" t="s">
        <v>0</v>
      </c>
      <c r="C179">
        <v>15.99</v>
      </c>
      <c r="D179">
        <v>1.2886173142502824</v>
      </c>
    </row>
    <row r="180" spans="1:4" x14ac:dyDescent="0.5">
      <c r="A180">
        <v>2022</v>
      </c>
      <c r="B180" t="s">
        <v>0</v>
      </c>
      <c r="C180">
        <v>15.99</v>
      </c>
      <c r="D180">
        <v>1.2886173142502824</v>
      </c>
    </row>
    <row r="181" spans="1:4" x14ac:dyDescent="0.5">
      <c r="A181">
        <v>2021</v>
      </c>
      <c r="B181" t="s">
        <v>159</v>
      </c>
      <c r="C181">
        <v>16.03</v>
      </c>
      <c r="D181">
        <v>1.3006897762789744</v>
      </c>
    </row>
    <row r="182" spans="1:4" x14ac:dyDescent="0.5">
      <c r="A182">
        <v>2021</v>
      </c>
      <c r="B182" t="s">
        <v>0</v>
      </c>
      <c r="C182">
        <v>16.170000000000002</v>
      </c>
      <c r="D182">
        <v>0.67179807143108972</v>
      </c>
    </row>
    <row r="183" spans="1:4" x14ac:dyDescent="0.5">
      <c r="A183">
        <v>2021</v>
      </c>
      <c r="B183" t="s">
        <v>159</v>
      </c>
      <c r="C183">
        <v>16.170000000000002</v>
      </c>
      <c r="D183">
        <v>0.67179807143108972</v>
      </c>
    </row>
    <row r="184" spans="1:4" x14ac:dyDescent="0.5">
      <c r="A184">
        <v>2021</v>
      </c>
      <c r="B184" t="s">
        <v>159</v>
      </c>
      <c r="C184">
        <v>16.170000000000002</v>
      </c>
      <c r="D184">
        <v>0.67179807143108972</v>
      </c>
    </row>
    <row r="185" spans="1:4" x14ac:dyDescent="0.5">
      <c r="A185">
        <v>2021</v>
      </c>
      <c r="B185" t="s">
        <v>0</v>
      </c>
      <c r="C185">
        <v>16.41</v>
      </c>
      <c r="D185">
        <v>0.14195480523763651</v>
      </c>
    </row>
    <row r="186" spans="1:4" x14ac:dyDescent="0.5">
      <c r="A186">
        <v>2021</v>
      </c>
      <c r="B186" t="s">
        <v>0</v>
      </c>
      <c r="C186">
        <v>16.829999999999998</v>
      </c>
      <c r="D186">
        <v>0.77998112198247316</v>
      </c>
    </row>
    <row r="187" spans="1:4" x14ac:dyDescent="0.5">
      <c r="A187">
        <v>2021</v>
      </c>
      <c r="B187" t="s">
        <v>0</v>
      </c>
      <c r="C187">
        <v>17.32</v>
      </c>
      <c r="D187">
        <v>0.17363314126721877</v>
      </c>
    </row>
    <row r="188" spans="1:4" x14ac:dyDescent="0.5">
      <c r="A188">
        <v>2021</v>
      </c>
      <c r="B188" t="s">
        <v>0</v>
      </c>
      <c r="C188">
        <v>17.32</v>
      </c>
      <c r="D188">
        <v>0.28938856877869795</v>
      </c>
    </row>
    <row r="189" spans="1:4" x14ac:dyDescent="0.5">
      <c r="A189">
        <v>2021</v>
      </c>
      <c r="B189" t="s">
        <v>159</v>
      </c>
      <c r="C189">
        <v>17.32</v>
      </c>
      <c r="D189">
        <v>0.4340828531680469</v>
      </c>
    </row>
    <row r="190" spans="1:4" x14ac:dyDescent="0.5">
      <c r="A190">
        <v>2021</v>
      </c>
      <c r="B190" t="s">
        <v>159</v>
      </c>
      <c r="C190">
        <v>17.32</v>
      </c>
      <c r="D190">
        <v>0.8681657063360938</v>
      </c>
    </row>
    <row r="191" spans="1:4" x14ac:dyDescent="0.5">
      <c r="A191">
        <v>2021</v>
      </c>
      <c r="B191" t="s">
        <v>159</v>
      </c>
      <c r="C191">
        <v>17.32</v>
      </c>
      <c r="D191">
        <v>0.8681657063360938</v>
      </c>
    </row>
    <row r="192" spans="1:4" x14ac:dyDescent="0.5">
      <c r="A192">
        <v>2021</v>
      </c>
      <c r="B192" t="s">
        <v>0</v>
      </c>
      <c r="C192">
        <v>17.32</v>
      </c>
      <c r="D192">
        <v>0.8681657063360938</v>
      </c>
    </row>
    <row r="193" spans="1:4" x14ac:dyDescent="0.5">
      <c r="A193">
        <v>2021</v>
      </c>
      <c r="B193" t="s">
        <v>159</v>
      </c>
      <c r="C193">
        <v>17.32</v>
      </c>
      <c r="D193">
        <v>0.8681657063360938</v>
      </c>
    </row>
    <row r="194" spans="1:4" x14ac:dyDescent="0.5">
      <c r="A194">
        <v>2021</v>
      </c>
      <c r="B194" t="s">
        <v>159</v>
      </c>
      <c r="C194">
        <v>17.32</v>
      </c>
      <c r="D194">
        <v>1.7363314126721876</v>
      </c>
    </row>
    <row r="195" spans="1:4" x14ac:dyDescent="0.5">
      <c r="A195">
        <v>2021</v>
      </c>
      <c r="B195" t="s">
        <v>159</v>
      </c>
      <c r="C195">
        <v>17.46</v>
      </c>
      <c r="D195">
        <v>1.7892954423938732</v>
      </c>
    </row>
    <row r="196" spans="1:4" x14ac:dyDescent="0.5">
      <c r="A196">
        <v>2021</v>
      </c>
      <c r="B196" t="s">
        <v>0</v>
      </c>
      <c r="C196">
        <v>17.96</v>
      </c>
      <c r="D196">
        <v>1.9881441300505769</v>
      </c>
    </row>
    <row r="197" spans="1:4" x14ac:dyDescent="0.5">
      <c r="A197">
        <v>2021</v>
      </c>
      <c r="B197" t="s">
        <v>0</v>
      </c>
      <c r="C197">
        <v>18.23</v>
      </c>
      <c r="D197">
        <v>1.0510041451333152</v>
      </c>
    </row>
    <row r="198" spans="1:4" x14ac:dyDescent="0.5">
      <c r="A198">
        <v>2021</v>
      </c>
      <c r="B198" t="s">
        <v>0</v>
      </c>
      <c r="C198">
        <v>18.309999999999999</v>
      </c>
      <c r="D198">
        <v>1.0683217071820115</v>
      </c>
    </row>
    <row r="199" spans="1:4" x14ac:dyDescent="0.5">
      <c r="A199">
        <v>2021</v>
      </c>
      <c r="B199" t="s">
        <v>0</v>
      </c>
      <c r="C199">
        <v>18.34</v>
      </c>
      <c r="D199">
        <v>0.26871733173344436</v>
      </c>
    </row>
    <row r="200" spans="1:4" x14ac:dyDescent="0.5">
      <c r="A200">
        <v>2021</v>
      </c>
      <c r="B200" t="s">
        <v>0</v>
      </c>
      <c r="C200">
        <v>18.34</v>
      </c>
      <c r="D200">
        <v>1.0748693269337775</v>
      </c>
    </row>
    <row r="201" spans="1:4" x14ac:dyDescent="0.5">
      <c r="A201">
        <v>2021</v>
      </c>
      <c r="B201" t="s">
        <v>0</v>
      </c>
      <c r="C201">
        <v>18.48</v>
      </c>
      <c r="D201">
        <v>0.55290701591101221</v>
      </c>
    </row>
    <row r="202" spans="1:4" x14ac:dyDescent="0.5">
      <c r="A202">
        <v>2021</v>
      </c>
      <c r="B202" t="s">
        <v>0</v>
      </c>
      <c r="C202">
        <v>18.48</v>
      </c>
      <c r="D202">
        <v>0.55290701591101221</v>
      </c>
    </row>
    <row r="203" spans="1:4" x14ac:dyDescent="0.5">
      <c r="A203">
        <v>2022</v>
      </c>
      <c r="B203" t="s">
        <v>159</v>
      </c>
      <c r="C203">
        <v>18.48</v>
      </c>
      <c r="D203">
        <v>1.1058140318220244</v>
      </c>
    </row>
    <row r="204" spans="1:4" x14ac:dyDescent="0.5">
      <c r="A204">
        <v>2021</v>
      </c>
      <c r="B204" t="s">
        <v>159</v>
      </c>
      <c r="C204">
        <v>18.48</v>
      </c>
      <c r="D204">
        <v>2.2116280636440488</v>
      </c>
    </row>
    <row r="205" spans="1:4" s="26" customFormat="1" x14ac:dyDescent="0.5">
      <c r="A205" s="26">
        <v>2022</v>
      </c>
      <c r="B205" s="26" t="s">
        <v>1</v>
      </c>
      <c r="C205" s="26">
        <v>18.899999999999999</v>
      </c>
      <c r="D205" s="26">
        <v>1.2025654911775658</v>
      </c>
    </row>
    <row r="206" spans="1:4" s="26" customFormat="1" x14ac:dyDescent="0.5">
      <c r="A206" s="26">
        <v>2021</v>
      </c>
      <c r="B206" s="26" t="s">
        <v>0</v>
      </c>
      <c r="C206" s="26">
        <v>19.05</v>
      </c>
      <c r="D206" s="26">
        <v>0.41285839950113229</v>
      </c>
    </row>
    <row r="207" spans="1:4" s="26" customFormat="1" x14ac:dyDescent="0.5">
      <c r="A207" s="26">
        <v>2021</v>
      </c>
      <c r="B207" s="26" t="s">
        <v>0</v>
      </c>
      <c r="C207" s="26">
        <v>19.05</v>
      </c>
      <c r="D207" s="26">
        <v>1.2385751985033968</v>
      </c>
    </row>
    <row r="208" spans="1:4" s="26" customFormat="1" x14ac:dyDescent="0.5">
      <c r="A208" s="26">
        <v>2021</v>
      </c>
      <c r="B208" s="26" t="s">
        <v>159</v>
      </c>
      <c r="C208" s="26">
        <v>19.21</v>
      </c>
      <c r="D208" s="26">
        <v>0.11616808874078187</v>
      </c>
    </row>
    <row r="209" spans="1:4" s="26" customFormat="1" x14ac:dyDescent="0.5">
      <c r="A209" s="26">
        <v>2021</v>
      </c>
      <c r="B209" s="26" t="s">
        <v>0</v>
      </c>
      <c r="C209" s="26">
        <v>19.21</v>
      </c>
      <c r="D209" s="26">
        <v>0.21297482935810008</v>
      </c>
    </row>
    <row r="210" spans="1:4" s="26" customFormat="1" x14ac:dyDescent="0.5">
      <c r="A210" s="26">
        <v>2021</v>
      </c>
      <c r="B210" s="26" t="s">
        <v>0</v>
      </c>
      <c r="C210" s="26">
        <v>19.25</v>
      </c>
      <c r="D210" s="26">
        <v>0.21463469371844743</v>
      </c>
    </row>
    <row r="211" spans="1:4" s="26" customFormat="1" x14ac:dyDescent="0.5">
      <c r="A211" s="26">
        <v>2021</v>
      </c>
      <c r="B211" s="26" t="s">
        <v>1</v>
      </c>
      <c r="C211" s="26">
        <v>19.25</v>
      </c>
      <c r="D211" s="26">
        <v>0.64390408115534226</v>
      </c>
    </row>
    <row r="212" spans="1:4" s="26" customFormat="1" x14ac:dyDescent="0.5">
      <c r="A212" s="26">
        <v>2021</v>
      </c>
      <c r="B212" s="26" t="s">
        <v>0</v>
      </c>
      <c r="C212" s="26">
        <v>19.25</v>
      </c>
      <c r="D212" s="26">
        <v>1.2878081623106845</v>
      </c>
    </row>
    <row r="213" spans="1:4" s="26" customFormat="1" x14ac:dyDescent="0.5">
      <c r="A213" s="26">
        <v>2021</v>
      </c>
      <c r="B213" s="26" t="s">
        <v>1</v>
      </c>
      <c r="C213" s="26">
        <v>19.25</v>
      </c>
      <c r="D213" s="26">
        <v>2.575616324621369</v>
      </c>
    </row>
    <row r="214" spans="1:4" s="26" customFormat="1" x14ac:dyDescent="0.5">
      <c r="A214" s="26">
        <v>2021</v>
      </c>
      <c r="B214" s="26" t="s">
        <v>0</v>
      </c>
      <c r="C214" s="26">
        <v>19.25</v>
      </c>
      <c r="D214" s="26">
        <v>2.575616324621369</v>
      </c>
    </row>
    <row r="215" spans="1:4" x14ac:dyDescent="0.5">
      <c r="A215">
        <v>2021</v>
      </c>
      <c r="B215" t="s">
        <v>0</v>
      </c>
      <c r="C215">
        <v>19.36</v>
      </c>
      <c r="D215">
        <v>0.32887222989482418</v>
      </c>
    </row>
    <row r="216" spans="1:4" x14ac:dyDescent="0.5">
      <c r="A216">
        <v>2021</v>
      </c>
      <c r="B216" t="s">
        <v>159</v>
      </c>
      <c r="C216">
        <v>19.489999999999998</v>
      </c>
      <c r="D216">
        <v>2.6975224530733852</v>
      </c>
    </row>
    <row r="217" spans="1:4" x14ac:dyDescent="0.5">
      <c r="A217">
        <v>2022</v>
      </c>
      <c r="B217" t="s">
        <v>0</v>
      </c>
      <c r="C217">
        <v>19.489999999999998</v>
      </c>
      <c r="D217">
        <v>2.6975224530733852</v>
      </c>
    </row>
    <row r="218" spans="1:4" x14ac:dyDescent="0.5">
      <c r="A218">
        <v>2021</v>
      </c>
      <c r="B218" t="s">
        <v>0</v>
      </c>
      <c r="C218">
        <v>19.63</v>
      </c>
      <c r="D218">
        <v>0.34631937443244692</v>
      </c>
    </row>
    <row r="219" spans="1:4" x14ac:dyDescent="0.5">
      <c r="A219">
        <v>2021</v>
      </c>
      <c r="B219" t="s">
        <v>159</v>
      </c>
      <c r="C219">
        <v>19.8</v>
      </c>
      <c r="D219">
        <v>1.4305855534370104</v>
      </c>
    </row>
    <row r="220" spans="1:4" x14ac:dyDescent="0.5">
      <c r="A220">
        <v>2021</v>
      </c>
      <c r="B220" t="s">
        <v>0</v>
      </c>
      <c r="C220">
        <v>19.8</v>
      </c>
      <c r="D220">
        <v>1.4305855534370104</v>
      </c>
    </row>
    <row r="221" spans="1:4" x14ac:dyDescent="0.5">
      <c r="A221">
        <v>2021</v>
      </c>
      <c r="B221" t="s">
        <v>0</v>
      </c>
      <c r="C221">
        <v>19.8</v>
      </c>
      <c r="D221">
        <v>1.4305855534370104</v>
      </c>
    </row>
  </sheetData>
  <autoFilter ref="D1:D221" xr:uid="{0F741390-6CF9-F14E-BD3A-8DFF94285A55}"/>
  <sortState xmlns:xlrd2="http://schemas.microsoft.com/office/spreadsheetml/2017/richdata2" ref="A2:D221">
    <sortCondition ref="C1:C221"/>
  </sortState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Bivalves 2021</vt:lpstr>
      <vt:lpstr>Regression </vt:lpstr>
      <vt:lpstr>Size selection</vt:lpstr>
      <vt:lpstr>Profitability 2122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Josefina Fernández</cp:lastModifiedBy>
  <dcterms:created xsi:type="dcterms:W3CDTF">2023-09-27T14:18:15Z</dcterms:created>
  <dcterms:modified xsi:type="dcterms:W3CDTF">2025-07-14T15:15:31Z</dcterms:modified>
</cp:coreProperties>
</file>