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oledad\Documents\UNMdP\Pinturas\subido a repositorio\"/>
    </mc:Choice>
  </mc:AlternateContent>
  <xr:revisionPtr revIDLastSave="0" documentId="13_ncr:1_{2AF2D1C2-9AE0-414B-AC54-5454AF8510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28" i="1"/>
  <c r="O28" i="1"/>
  <c r="Q41" i="1"/>
  <c r="Q54" i="1"/>
  <c r="Q67" i="1"/>
  <c r="Q80" i="1"/>
  <c r="Q93" i="1"/>
  <c r="Q106" i="1"/>
  <c r="Q110" i="1"/>
  <c r="H110" i="1"/>
  <c r="I110" i="1"/>
  <c r="J110" i="1"/>
  <c r="K110" i="1"/>
  <c r="L110" i="1"/>
  <c r="M110" i="1"/>
  <c r="N110" i="1"/>
  <c r="O110" i="1"/>
  <c r="G110" i="1"/>
  <c r="Q108" i="1"/>
  <c r="H108" i="1"/>
  <c r="I108" i="1"/>
  <c r="J108" i="1"/>
  <c r="K108" i="1"/>
  <c r="L108" i="1"/>
  <c r="M108" i="1"/>
  <c r="N108" i="1"/>
  <c r="O108" i="1"/>
  <c r="G108" i="1"/>
  <c r="P102" i="1"/>
  <c r="Q102" i="1" s="1"/>
  <c r="P7" i="1"/>
  <c r="Q7" i="1" s="1"/>
  <c r="P8" i="1"/>
  <c r="Q8" i="1" s="1"/>
  <c r="P11" i="1"/>
  <c r="Q11" i="1" s="1"/>
  <c r="P12" i="1"/>
  <c r="Q12" i="1" s="1"/>
  <c r="P16" i="1"/>
  <c r="Q16" i="1" s="1"/>
  <c r="P17" i="1"/>
  <c r="Q17" i="1" s="1"/>
  <c r="P20" i="1"/>
  <c r="Q20" i="1" s="1"/>
  <c r="P21" i="1"/>
  <c r="Q21" i="1" s="1"/>
  <c r="P24" i="1"/>
  <c r="Q24" i="1" s="1"/>
  <c r="P25" i="1"/>
  <c r="Q25" i="1" s="1"/>
  <c r="P29" i="1"/>
  <c r="Q29" i="1" s="1"/>
  <c r="P30" i="1"/>
  <c r="Q30" i="1" s="1"/>
  <c r="P33" i="1"/>
  <c r="Q33" i="1" s="1"/>
  <c r="P34" i="1"/>
  <c r="Q34" i="1" s="1"/>
  <c r="P37" i="1"/>
  <c r="Q37" i="1" s="1"/>
  <c r="P38" i="1"/>
  <c r="Q38" i="1" s="1"/>
  <c r="P42" i="1"/>
  <c r="Q42" i="1" s="1"/>
  <c r="P43" i="1"/>
  <c r="Q43" i="1" s="1"/>
  <c r="P46" i="1"/>
  <c r="Q46" i="1" s="1"/>
  <c r="P47" i="1"/>
  <c r="Q47" i="1" s="1"/>
  <c r="P50" i="1"/>
  <c r="Q50" i="1" s="1"/>
  <c r="P51" i="1"/>
  <c r="Q51" i="1" s="1"/>
  <c r="P55" i="1"/>
  <c r="Q55" i="1" s="1"/>
  <c r="P56" i="1"/>
  <c r="Q56" i="1" s="1"/>
  <c r="P59" i="1"/>
  <c r="Q59" i="1" s="1"/>
  <c r="P60" i="1"/>
  <c r="Q60" i="1" s="1"/>
  <c r="P63" i="1"/>
  <c r="Q63" i="1" s="1"/>
  <c r="P64" i="1"/>
  <c r="Q64" i="1" s="1"/>
  <c r="P68" i="1"/>
  <c r="Q68" i="1" s="1"/>
  <c r="P69" i="1"/>
  <c r="Q69" i="1" s="1"/>
  <c r="P72" i="1"/>
  <c r="Q72" i="1" s="1"/>
  <c r="P73" i="1"/>
  <c r="Q73" i="1" s="1"/>
  <c r="P76" i="1"/>
  <c r="Q76" i="1" s="1"/>
  <c r="P77" i="1"/>
  <c r="Q77" i="1" s="1"/>
  <c r="P81" i="1"/>
  <c r="Q81" i="1" s="1"/>
  <c r="P82" i="1"/>
  <c r="Q82" i="1" s="1"/>
  <c r="P85" i="1"/>
  <c r="Q85" i="1" s="1"/>
  <c r="P86" i="1"/>
  <c r="Q86" i="1" s="1"/>
  <c r="P89" i="1"/>
  <c r="Q89" i="1" s="1"/>
  <c r="P90" i="1"/>
  <c r="Q90" i="1" s="1"/>
  <c r="P94" i="1"/>
  <c r="Q94" i="1" s="1"/>
  <c r="P95" i="1"/>
  <c r="Q95" i="1" s="1"/>
  <c r="P98" i="1"/>
  <c r="Q98" i="1" s="1"/>
  <c r="P99" i="1"/>
  <c r="Q99" i="1" s="1"/>
  <c r="P103" i="1"/>
  <c r="Q103" i="1" s="1"/>
  <c r="P4" i="1"/>
  <c r="Q4" i="1" s="1"/>
  <c r="P3" i="1"/>
  <c r="Q3" i="1" s="1"/>
  <c r="H52" i="1"/>
  <c r="H53" i="1" s="1"/>
  <c r="I52" i="1"/>
  <c r="J52" i="1"/>
  <c r="J53" i="1" s="1"/>
  <c r="K52" i="1"/>
  <c r="K53" i="1" s="1"/>
  <c r="L52" i="1"/>
  <c r="L53" i="1" s="1"/>
  <c r="M52" i="1"/>
  <c r="M53" i="1" s="1"/>
  <c r="N52" i="1"/>
  <c r="N53" i="1" s="1"/>
  <c r="O52" i="1"/>
  <c r="O53" i="1" s="1"/>
  <c r="G52" i="1"/>
  <c r="G53" i="1" s="1"/>
  <c r="H48" i="1"/>
  <c r="H49" i="1" s="1"/>
  <c r="I48" i="1"/>
  <c r="I49" i="1" s="1"/>
  <c r="J48" i="1"/>
  <c r="J49" i="1" s="1"/>
  <c r="K48" i="1"/>
  <c r="K49" i="1" s="1"/>
  <c r="K109" i="1" s="1"/>
  <c r="L48" i="1"/>
  <c r="L49" i="1" s="1"/>
  <c r="M48" i="1"/>
  <c r="M49" i="1" s="1"/>
  <c r="N48" i="1"/>
  <c r="N49" i="1" s="1"/>
  <c r="O48" i="1"/>
  <c r="O49" i="1" s="1"/>
  <c r="O109" i="1" s="1"/>
  <c r="G48" i="1"/>
  <c r="H44" i="1"/>
  <c r="H45" i="1" s="1"/>
  <c r="I44" i="1"/>
  <c r="I45" i="1" s="1"/>
  <c r="J44" i="1"/>
  <c r="J45" i="1" s="1"/>
  <c r="K44" i="1"/>
  <c r="K45" i="1" s="1"/>
  <c r="L44" i="1"/>
  <c r="L45" i="1" s="1"/>
  <c r="M44" i="1"/>
  <c r="M45" i="1" s="1"/>
  <c r="N44" i="1"/>
  <c r="N45" i="1" s="1"/>
  <c r="O44" i="1"/>
  <c r="O45" i="1" s="1"/>
  <c r="G44" i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G39" i="1"/>
  <c r="H35" i="1"/>
  <c r="H36" i="1" s="1"/>
  <c r="I35" i="1"/>
  <c r="J35" i="1"/>
  <c r="J36" i="1" s="1"/>
  <c r="K35" i="1"/>
  <c r="K36" i="1" s="1"/>
  <c r="L35" i="1"/>
  <c r="L36" i="1" s="1"/>
  <c r="M35" i="1"/>
  <c r="M36" i="1" s="1"/>
  <c r="N35" i="1"/>
  <c r="N36" i="1" s="1"/>
  <c r="O35" i="1"/>
  <c r="O36" i="1" s="1"/>
  <c r="G35" i="1"/>
  <c r="G36" i="1" s="1"/>
  <c r="H31" i="1"/>
  <c r="H32" i="1" s="1"/>
  <c r="I31" i="1"/>
  <c r="I32" i="1" s="1"/>
  <c r="J31" i="1"/>
  <c r="J32" i="1" s="1"/>
  <c r="K31" i="1"/>
  <c r="K32" i="1" s="1"/>
  <c r="L31" i="1"/>
  <c r="L32" i="1" s="1"/>
  <c r="M31" i="1"/>
  <c r="M32" i="1" s="1"/>
  <c r="N31" i="1"/>
  <c r="N32" i="1" s="1"/>
  <c r="O31" i="1"/>
  <c r="O32" i="1" s="1"/>
  <c r="G31" i="1"/>
  <c r="H26" i="1"/>
  <c r="H27" i="1" s="1"/>
  <c r="I26" i="1"/>
  <c r="I27" i="1" s="1"/>
  <c r="J26" i="1"/>
  <c r="J27" i="1" s="1"/>
  <c r="K26" i="1"/>
  <c r="K27" i="1" s="1"/>
  <c r="L26" i="1"/>
  <c r="L27" i="1" s="1"/>
  <c r="M26" i="1"/>
  <c r="M27" i="1" s="1"/>
  <c r="N26" i="1"/>
  <c r="N27" i="1" s="1"/>
  <c r="O26" i="1"/>
  <c r="O27" i="1" s="1"/>
  <c r="G26" i="1"/>
  <c r="H22" i="1"/>
  <c r="H23" i="1" s="1"/>
  <c r="I22" i="1"/>
  <c r="I23" i="1" s="1"/>
  <c r="J22" i="1"/>
  <c r="J23" i="1" s="1"/>
  <c r="K22" i="1"/>
  <c r="K23" i="1" s="1"/>
  <c r="L22" i="1"/>
  <c r="L23" i="1" s="1"/>
  <c r="M22" i="1"/>
  <c r="M23" i="1" s="1"/>
  <c r="N22" i="1"/>
  <c r="N23" i="1" s="1"/>
  <c r="O22" i="1"/>
  <c r="O23" i="1" s="1"/>
  <c r="G22" i="1"/>
  <c r="H18" i="1"/>
  <c r="H19" i="1" s="1"/>
  <c r="H109" i="1" s="1"/>
  <c r="I18" i="1"/>
  <c r="J18" i="1"/>
  <c r="J19" i="1" s="1"/>
  <c r="K18" i="1"/>
  <c r="K19" i="1" s="1"/>
  <c r="L18" i="1"/>
  <c r="L19" i="1" s="1"/>
  <c r="L109" i="1" s="1"/>
  <c r="M18" i="1"/>
  <c r="M19" i="1" s="1"/>
  <c r="M109" i="1" s="1"/>
  <c r="N18" i="1"/>
  <c r="N19" i="1" s="1"/>
  <c r="N109" i="1" s="1"/>
  <c r="O18" i="1"/>
  <c r="O19" i="1" s="1"/>
  <c r="G18" i="1"/>
  <c r="G19" i="1" s="1"/>
  <c r="H13" i="1"/>
  <c r="H14" i="1" s="1"/>
  <c r="I13" i="1"/>
  <c r="I14" i="1" s="1"/>
  <c r="J13" i="1"/>
  <c r="J14" i="1" s="1"/>
  <c r="K13" i="1"/>
  <c r="K14" i="1" s="1"/>
  <c r="K107" i="1" s="1"/>
  <c r="L13" i="1"/>
  <c r="L14" i="1" s="1"/>
  <c r="M13" i="1"/>
  <c r="M14" i="1" s="1"/>
  <c r="N13" i="1"/>
  <c r="N14" i="1" s="1"/>
  <c r="O13" i="1"/>
  <c r="O14" i="1" s="1"/>
  <c r="G13" i="1"/>
  <c r="H9" i="1"/>
  <c r="H10" i="1" s="1"/>
  <c r="I9" i="1"/>
  <c r="I10" i="1" s="1"/>
  <c r="J9" i="1"/>
  <c r="J10" i="1" s="1"/>
  <c r="K9" i="1"/>
  <c r="K10" i="1" s="1"/>
  <c r="L9" i="1"/>
  <c r="L10" i="1" s="1"/>
  <c r="M9" i="1"/>
  <c r="M10" i="1" s="1"/>
  <c r="N9" i="1"/>
  <c r="N10" i="1" s="1"/>
  <c r="N107" i="1" s="1"/>
  <c r="O9" i="1"/>
  <c r="O10" i="1" s="1"/>
  <c r="G9" i="1"/>
  <c r="H5" i="1"/>
  <c r="H6" i="1" s="1"/>
  <c r="H107" i="1" s="1"/>
  <c r="I5" i="1"/>
  <c r="I6" i="1" s="1"/>
  <c r="J5" i="1"/>
  <c r="J6" i="1" s="1"/>
  <c r="J107" i="1" s="1"/>
  <c r="K5" i="1"/>
  <c r="K6" i="1" s="1"/>
  <c r="L5" i="1"/>
  <c r="L6" i="1" s="1"/>
  <c r="L107" i="1" s="1"/>
  <c r="M5" i="1"/>
  <c r="M6" i="1" s="1"/>
  <c r="M107" i="1" s="1"/>
  <c r="N5" i="1"/>
  <c r="N6" i="1" s="1"/>
  <c r="O5" i="1"/>
  <c r="O6" i="1" s="1"/>
  <c r="O107" i="1" s="1"/>
  <c r="G5" i="1"/>
  <c r="G6" i="1" s="1"/>
  <c r="O104" i="1"/>
  <c r="O105" i="1" s="1"/>
  <c r="O106" i="1" s="1"/>
  <c r="N104" i="1"/>
  <c r="N105" i="1" s="1"/>
  <c r="M104" i="1"/>
  <c r="M105" i="1" s="1"/>
  <c r="L104" i="1"/>
  <c r="L105" i="1" s="1"/>
  <c r="K104" i="1"/>
  <c r="K105" i="1" s="1"/>
  <c r="K106" i="1" s="1"/>
  <c r="J104" i="1"/>
  <c r="J105" i="1" s="1"/>
  <c r="I104" i="1"/>
  <c r="I105" i="1" s="1"/>
  <c r="H104" i="1"/>
  <c r="H105" i="1" s="1"/>
  <c r="G104" i="1"/>
  <c r="O100" i="1"/>
  <c r="O101" i="1" s="1"/>
  <c r="N100" i="1"/>
  <c r="N101" i="1" s="1"/>
  <c r="M100" i="1"/>
  <c r="M101" i="1" s="1"/>
  <c r="L100" i="1"/>
  <c r="L101" i="1" s="1"/>
  <c r="K100" i="1"/>
  <c r="K101" i="1" s="1"/>
  <c r="J100" i="1"/>
  <c r="J101" i="1" s="1"/>
  <c r="I100" i="1"/>
  <c r="I101" i="1" s="1"/>
  <c r="H100" i="1"/>
  <c r="H101" i="1" s="1"/>
  <c r="G100" i="1"/>
  <c r="G101" i="1" s="1"/>
  <c r="O96" i="1"/>
  <c r="O97" i="1" s="1"/>
  <c r="N96" i="1"/>
  <c r="N97" i="1" s="1"/>
  <c r="N106" i="1" s="1"/>
  <c r="M96" i="1"/>
  <c r="M97" i="1" s="1"/>
  <c r="M106" i="1" s="1"/>
  <c r="L96" i="1"/>
  <c r="L97" i="1" s="1"/>
  <c r="L106" i="1" s="1"/>
  <c r="K96" i="1"/>
  <c r="K97" i="1" s="1"/>
  <c r="J96" i="1"/>
  <c r="J97" i="1" s="1"/>
  <c r="J106" i="1" s="1"/>
  <c r="I96" i="1"/>
  <c r="I97" i="1" s="1"/>
  <c r="I106" i="1" s="1"/>
  <c r="H96" i="1"/>
  <c r="H97" i="1" s="1"/>
  <c r="H106" i="1" s="1"/>
  <c r="G96" i="1"/>
  <c r="O91" i="1"/>
  <c r="O92" i="1" s="1"/>
  <c r="N91" i="1"/>
  <c r="N92" i="1" s="1"/>
  <c r="M91" i="1"/>
  <c r="M92" i="1" s="1"/>
  <c r="L91" i="1"/>
  <c r="L92" i="1" s="1"/>
  <c r="K91" i="1"/>
  <c r="K92" i="1" s="1"/>
  <c r="J91" i="1"/>
  <c r="J92" i="1" s="1"/>
  <c r="I91" i="1"/>
  <c r="H91" i="1"/>
  <c r="H92" i="1" s="1"/>
  <c r="G91" i="1"/>
  <c r="G92" i="1" s="1"/>
  <c r="O87" i="1"/>
  <c r="O88" i="1" s="1"/>
  <c r="N87" i="1"/>
  <c r="N88" i="1" s="1"/>
  <c r="M87" i="1"/>
  <c r="M88" i="1" s="1"/>
  <c r="L87" i="1"/>
  <c r="L88" i="1" s="1"/>
  <c r="K87" i="1"/>
  <c r="K88" i="1" s="1"/>
  <c r="J87" i="1"/>
  <c r="J88" i="1" s="1"/>
  <c r="I87" i="1"/>
  <c r="I88" i="1" s="1"/>
  <c r="H87" i="1"/>
  <c r="H88" i="1" s="1"/>
  <c r="G87" i="1"/>
  <c r="G88" i="1" s="1"/>
  <c r="O83" i="1"/>
  <c r="O84" i="1" s="1"/>
  <c r="O93" i="1" s="1"/>
  <c r="N83" i="1"/>
  <c r="N84" i="1" s="1"/>
  <c r="M83" i="1"/>
  <c r="M84" i="1" s="1"/>
  <c r="L83" i="1"/>
  <c r="L84" i="1" s="1"/>
  <c r="L93" i="1" s="1"/>
  <c r="K83" i="1"/>
  <c r="K84" i="1" s="1"/>
  <c r="K93" i="1" s="1"/>
  <c r="J83" i="1"/>
  <c r="J84" i="1" s="1"/>
  <c r="I83" i="1"/>
  <c r="I84" i="1" s="1"/>
  <c r="H83" i="1"/>
  <c r="H84" i="1" s="1"/>
  <c r="H93" i="1" s="1"/>
  <c r="G83" i="1"/>
  <c r="O78" i="1"/>
  <c r="O79" i="1" s="1"/>
  <c r="N78" i="1"/>
  <c r="N79" i="1" s="1"/>
  <c r="M78" i="1"/>
  <c r="M79" i="1" s="1"/>
  <c r="L78" i="1"/>
  <c r="L79" i="1" s="1"/>
  <c r="K78" i="1"/>
  <c r="K79" i="1" s="1"/>
  <c r="J78" i="1"/>
  <c r="J79" i="1" s="1"/>
  <c r="I78" i="1"/>
  <c r="I79" i="1" s="1"/>
  <c r="H78" i="1"/>
  <c r="H79" i="1" s="1"/>
  <c r="G78" i="1"/>
  <c r="O74" i="1"/>
  <c r="O75" i="1" s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O70" i="1"/>
  <c r="O71" i="1" s="1"/>
  <c r="N70" i="1"/>
  <c r="N71" i="1" s="1"/>
  <c r="M70" i="1"/>
  <c r="M71" i="1" s="1"/>
  <c r="L70" i="1"/>
  <c r="L71" i="1" s="1"/>
  <c r="K70" i="1"/>
  <c r="K71" i="1" s="1"/>
  <c r="J70" i="1"/>
  <c r="I70" i="1"/>
  <c r="I71" i="1" s="1"/>
  <c r="H70" i="1"/>
  <c r="H71" i="1" s="1"/>
  <c r="G70" i="1"/>
  <c r="G71" i="1" s="1"/>
  <c r="O65" i="1"/>
  <c r="O66" i="1" s="1"/>
  <c r="N65" i="1"/>
  <c r="N66" i="1" s="1"/>
  <c r="M65" i="1"/>
  <c r="M66" i="1" s="1"/>
  <c r="L65" i="1"/>
  <c r="L66" i="1" s="1"/>
  <c r="K65" i="1"/>
  <c r="K66" i="1" s="1"/>
  <c r="J65" i="1"/>
  <c r="J66" i="1" s="1"/>
  <c r="I65" i="1"/>
  <c r="I66" i="1" s="1"/>
  <c r="H65" i="1"/>
  <c r="H66" i="1" s="1"/>
  <c r="G65" i="1"/>
  <c r="O61" i="1"/>
  <c r="O62" i="1" s="1"/>
  <c r="N61" i="1"/>
  <c r="N62" i="1" s="1"/>
  <c r="M61" i="1"/>
  <c r="M62" i="1" s="1"/>
  <c r="L61" i="1"/>
  <c r="L62" i="1" s="1"/>
  <c r="K61" i="1"/>
  <c r="K62" i="1" s="1"/>
  <c r="J61" i="1"/>
  <c r="J62" i="1" s="1"/>
  <c r="I61" i="1"/>
  <c r="I62" i="1" s="1"/>
  <c r="H61" i="1"/>
  <c r="H62" i="1" s="1"/>
  <c r="G61" i="1"/>
  <c r="O57" i="1"/>
  <c r="O58" i="1" s="1"/>
  <c r="N57" i="1"/>
  <c r="N58" i="1" s="1"/>
  <c r="M57" i="1"/>
  <c r="M58" i="1" s="1"/>
  <c r="L57" i="1"/>
  <c r="L58" i="1" s="1"/>
  <c r="K57" i="1"/>
  <c r="K58" i="1" s="1"/>
  <c r="J57" i="1"/>
  <c r="J58" i="1" s="1"/>
  <c r="I57" i="1"/>
  <c r="I58" i="1" s="1"/>
  <c r="H57" i="1"/>
  <c r="H58" i="1" s="1"/>
  <c r="G57" i="1"/>
  <c r="K67" i="1" l="1"/>
  <c r="O67" i="1"/>
  <c r="H80" i="1"/>
  <c r="L80" i="1"/>
  <c r="M93" i="1"/>
  <c r="I80" i="1"/>
  <c r="M80" i="1"/>
  <c r="J93" i="1"/>
  <c r="N93" i="1"/>
  <c r="N80" i="1"/>
  <c r="J67" i="1"/>
  <c r="N67" i="1"/>
  <c r="K80" i="1"/>
  <c r="O80" i="1"/>
  <c r="N54" i="1"/>
  <c r="J54" i="1"/>
  <c r="O54" i="1"/>
  <c r="M54" i="1"/>
  <c r="H67" i="1"/>
  <c r="L67" i="1"/>
  <c r="I67" i="1"/>
  <c r="M67" i="1"/>
  <c r="K54" i="1"/>
  <c r="N28" i="1"/>
  <c r="J28" i="1"/>
  <c r="M41" i="1"/>
  <c r="L54" i="1"/>
  <c r="H54" i="1"/>
  <c r="L41" i="1"/>
  <c r="H41" i="1"/>
  <c r="L28" i="1"/>
  <c r="H28" i="1"/>
  <c r="O41" i="1"/>
  <c r="K41" i="1"/>
  <c r="N41" i="1"/>
  <c r="J41" i="1"/>
  <c r="K28" i="1"/>
  <c r="M28" i="1"/>
  <c r="L15" i="1"/>
  <c r="H15" i="1"/>
  <c r="O15" i="1"/>
  <c r="K15" i="1"/>
  <c r="P91" i="1"/>
  <c r="Q91" i="1" s="1"/>
  <c r="N15" i="1"/>
  <c r="J15" i="1"/>
  <c r="M15" i="1"/>
  <c r="I15" i="1"/>
  <c r="P104" i="1"/>
  <c r="Q104" i="1" s="1"/>
  <c r="G105" i="1"/>
  <c r="P57" i="1"/>
  <c r="Q57" i="1" s="1"/>
  <c r="P74" i="1"/>
  <c r="Q74" i="1" s="1"/>
  <c r="P22" i="1"/>
  <c r="Q22" i="1" s="1"/>
  <c r="P39" i="1"/>
  <c r="Q39" i="1" s="1"/>
  <c r="P87" i="1"/>
  <c r="Q87" i="1" s="1"/>
  <c r="P61" i="1"/>
  <c r="Q61" i="1" s="1"/>
  <c r="P78" i="1"/>
  <c r="Q78" i="1" s="1"/>
  <c r="P96" i="1"/>
  <c r="Q96" i="1" s="1"/>
  <c r="P9" i="1"/>
  <c r="Q9" i="1" s="1"/>
  <c r="P26" i="1"/>
  <c r="Q26" i="1" s="1"/>
  <c r="P44" i="1"/>
  <c r="Q44" i="1" s="1"/>
  <c r="P100" i="1"/>
  <c r="Q100" i="1" s="1"/>
  <c r="P65" i="1"/>
  <c r="Q65" i="1" s="1"/>
  <c r="G66" i="1"/>
  <c r="P70" i="1"/>
  <c r="Q70" i="1" s="1"/>
  <c r="J71" i="1"/>
  <c r="J80" i="1" s="1"/>
  <c r="P83" i="1"/>
  <c r="Q83" i="1" s="1"/>
  <c r="G84" i="1"/>
  <c r="G93" i="1" s="1"/>
  <c r="P13" i="1"/>
  <c r="Q13" i="1" s="1"/>
  <c r="G14" i="1"/>
  <c r="P18" i="1"/>
  <c r="Q18" i="1" s="1"/>
  <c r="I19" i="1"/>
  <c r="P31" i="1"/>
  <c r="Q31" i="1" s="1"/>
  <c r="G32" i="1"/>
  <c r="P35" i="1"/>
  <c r="Q35" i="1" s="1"/>
  <c r="I36" i="1"/>
  <c r="I41" i="1" s="1"/>
  <c r="P48" i="1"/>
  <c r="Q48" i="1" s="1"/>
  <c r="G49" i="1"/>
  <c r="P52" i="1"/>
  <c r="Q52" i="1" s="1"/>
  <c r="I53" i="1"/>
  <c r="I54" i="1" s="1"/>
  <c r="I92" i="1"/>
  <c r="I93" i="1" s="1"/>
  <c r="G10" i="1"/>
  <c r="G23" i="1"/>
  <c r="G109" i="1" s="1"/>
  <c r="G40" i="1"/>
  <c r="G58" i="1"/>
  <c r="G75" i="1"/>
  <c r="P5" i="1"/>
  <c r="Q5" i="1" s="1"/>
  <c r="Q6" i="1"/>
  <c r="G27" i="1"/>
  <c r="G45" i="1"/>
  <c r="G54" i="1" s="1"/>
  <c r="G62" i="1"/>
  <c r="G79" i="1"/>
  <c r="G97" i="1"/>
  <c r="G107" i="1" l="1"/>
  <c r="G106" i="1"/>
  <c r="I28" i="1"/>
  <c r="I109" i="1"/>
  <c r="I107" i="1"/>
  <c r="J109" i="1"/>
  <c r="G28" i="1"/>
  <c r="G80" i="1"/>
  <c r="G67" i="1"/>
  <c r="G41" i="1"/>
  <c r="G15" i="1"/>
  <c r="Q45" i="1"/>
  <c r="Q40" i="1"/>
  <c r="Q101" i="1"/>
  <c r="Q97" i="1"/>
  <c r="Q88" i="1"/>
  <c r="Q105" i="1"/>
  <c r="Q10" i="1"/>
  <c r="Q107" i="1" s="1"/>
  <c r="Q62" i="1"/>
  <c r="Q36" i="1"/>
  <c r="Q66" i="1"/>
  <c r="Q79" i="1"/>
  <c r="Q49" i="1"/>
  <c r="Q71" i="1"/>
  <c r="Q27" i="1"/>
  <c r="Q23" i="1"/>
  <c r="Q75" i="1"/>
  <c r="Q53" i="1"/>
  <c r="Q19" i="1"/>
  <c r="Q14" i="1"/>
  <c r="Q58" i="1"/>
  <c r="Q92" i="1"/>
  <c r="Q84" i="1"/>
  <c r="Q32" i="1"/>
  <c r="Q109" i="1" l="1"/>
</calcChain>
</file>

<file path=xl/sharedStrings.xml><?xml version="1.0" encoding="utf-8"?>
<sst xmlns="http://schemas.openxmlformats.org/spreadsheetml/2006/main" count="170" uniqueCount="42">
  <si>
    <t>Estación</t>
  </si>
  <si>
    <t>Sitio</t>
  </si>
  <si>
    <t>Peso seco (g)</t>
  </si>
  <si>
    <t>Tamaño de partícula (um)</t>
  </si>
  <si>
    <t>PINTURAS</t>
  </si>
  <si>
    <t>Rojo</t>
  </si>
  <si>
    <t>Naranja</t>
  </si>
  <si>
    <t>Amarillo</t>
  </si>
  <si>
    <t>Verde</t>
  </si>
  <si>
    <t>Azul</t>
  </si>
  <si>
    <t>Rosa/Violeta</t>
  </si>
  <si>
    <t>Negro</t>
  </si>
  <si>
    <t>Gris</t>
  </si>
  <si>
    <t>Blanco</t>
  </si>
  <si>
    <t>Total por tamaño</t>
  </si>
  <si>
    <t xml:space="preserve">cant total/Kg </t>
  </si>
  <si>
    <t>M1 (01-04-19)</t>
  </si>
  <si>
    <t>&gt;500</t>
  </si>
  <si>
    <t>&gt;100</t>
  </si>
  <si>
    <t>total</t>
  </si>
  <si>
    <t>Prom</t>
  </si>
  <si>
    <t>total /Kg</t>
  </si>
  <si>
    <t>M2 (16-08-19)</t>
  </si>
  <si>
    <t>M3 (06-12-19)</t>
  </si>
  <si>
    <t>M4 (10-03-2020)</t>
  </si>
  <si>
    <t>%</t>
  </si>
  <si>
    <t>muestreo y fecha</t>
  </si>
  <si>
    <t>Otoño (Autumn)</t>
  </si>
  <si>
    <t>1 (closer)</t>
  </si>
  <si>
    <t>2 (farther)</t>
  </si>
  <si>
    <t>Replica</t>
  </si>
  <si>
    <t>a</t>
  </si>
  <si>
    <t>b</t>
  </si>
  <si>
    <t>c</t>
  </si>
  <si>
    <t>Invierno (winter)</t>
  </si>
  <si>
    <t>Verano (summer)</t>
  </si>
  <si>
    <t>Primavera (Spring)</t>
  </si>
  <si>
    <t>prom</t>
  </si>
  <si>
    <t>total/Kg</t>
  </si>
  <si>
    <t>total/ Kg</t>
  </si>
  <si>
    <t>Site 1</t>
  </si>
  <si>
    <t>Site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</si>
</sst>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0.0"/>
  </numFmts>
  <fonts count="17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9"/>
      <color rgb="FF000000"/>
      <name val="&quot;Google Sans Mono&quot;"/>
    </font>
    <font>
      <b/>
      <sz val="10"/>
      <color rgb="FF666666"/>
      <name val="Arial"/>
      <scheme val="minor"/>
    </font>
    <font>
      <b/>
      <sz val="10"/>
      <color rgb="FF666666"/>
      <name val="Arial"/>
    </font>
    <font>
      <sz val="10"/>
      <color rgb="FF666666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666666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6D9EEB"/>
        <bgColor rgb="FF6D9EEB"/>
      </patternFill>
    </fill>
    <fill>
      <patternFill patternType="solid">
        <fgColor rgb="FFEAD1DC"/>
        <bgColor rgb="FFEAD1DC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EA999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EA9999"/>
      </patternFill>
    </fill>
    <fill>
      <patternFill patternType="solid">
        <fgColor theme="2" tint="-4.9989318521683403E-2"/>
        <bgColor rgb="FFF9CB9C"/>
      </patternFill>
    </fill>
    <fill>
      <patternFill patternType="solid">
        <fgColor theme="2" tint="-4.9989318521683403E-2"/>
        <bgColor rgb="FFFFE599"/>
      </patternFill>
    </fill>
    <fill>
      <patternFill patternType="solid">
        <fgColor theme="2" tint="-4.9989318521683403E-2"/>
        <bgColor rgb="FFB6D7A8"/>
      </patternFill>
    </fill>
    <fill>
      <patternFill patternType="solid">
        <fgColor theme="2" tint="-4.9989318521683403E-2"/>
        <bgColor rgb="FF6D9EEB"/>
      </patternFill>
    </fill>
    <fill>
      <patternFill patternType="solid">
        <fgColor theme="2" tint="-4.9989318521683403E-2"/>
        <bgColor rgb="FFEAD1DC"/>
      </patternFill>
    </fill>
    <fill>
      <patternFill patternType="solid">
        <fgColor theme="2" tint="-4.9989318521683403E-2"/>
        <bgColor rgb="FFB7B7B7"/>
      </patternFill>
    </fill>
    <fill>
      <patternFill patternType="solid">
        <fgColor theme="2" tint="-4.9989318521683403E-2"/>
        <bgColor rgb="FFEFEFE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10" borderId="0" xfId="0" applyNumberFormat="1" applyFont="1" applyFill="1"/>
    <xf numFmtId="1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horizontal="center" vertical="center"/>
    </xf>
    <xf numFmtId="1" fontId="7" fillId="9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6" fontId="5" fillId="0" borderId="0" xfId="0" applyNumberFormat="1" applyFont="1"/>
    <xf numFmtId="0" fontId="7" fillId="0" borderId="4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6" borderId="3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8" fillId="8" borderId="3" xfId="0" applyNumberFormat="1" applyFont="1" applyFill="1" applyBorder="1" applyAlignment="1">
      <alignment horizontal="center"/>
    </xf>
    <xf numFmtId="1" fontId="8" fillId="9" borderId="3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8" borderId="3" xfId="0" applyNumberFormat="1" applyFont="1" applyFill="1" applyBorder="1" applyAlignment="1">
      <alignment horizontal="center"/>
    </xf>
    <xf numFmtId="1" fontId="7" fillId="9" borderId="3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5" fillId="0" borderId="4" xfId="0" applyFont="1" applyBorder="1"/>
    <xf numFmtId="1" fontId="5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7" fillId="11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11" fillId="19" borderId="0" xfId="0" applyFont="1" applyFill="1"/>
    <xf numFmtId="1" fontId="11" fillId="19" borderId="0" xfId="0" applyNumberFormat="1" applyFont="1" applyFill="1"/>
    <xf numFmtId="0" fontId="16" fillId="0" borderId="0" xfId="0" applyFont="1"/>
    <xf numFmtId="2" fontId="16" fillId="0" borderId="0" xfId="0" applyNumberFormat="1" applyFont="1"/>
    <xf numFmtId="1" fontId="11" fillId="0" borderId="0" xfId="0" applyNumberFormat="1" applyFont="1"/>
    <xf numFmtId="0" fontId="12" fillId="1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12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15" fillId="12" borderId="24" xfId="0" applyFont="1" applyFill="1" applyBorder="1" applyAlignment="1">
      <alignment horizontal="center" vertical="center"/>
    </xf>
    <xf numFmtId="1" fontId="7" fillId="13" borderId="25" xfId="0" applyNumberFormat="1" applyFont="1" applyFill="1" applyBorder="1" applyAlignment="1">
      <alignment horizontal="center" vertical="center"/>
    </xf>
    <xf numFmtId="1" fontId="7" fillId="14" borderId="25" xfId="0" applyNumberFormat="1" applyFont="1" applyFill="1" applyBorder="1" applyAlignment="1">
      <alignment horizontal="center" vertical="center"/>
    </xf>
    <xf numFmtId="1" fontId="7" fillId="15" borderId="25" xfId="0" applyNumberFormat="1" applyFont="1" applyFill="1" applyBorder="1" applyAlignment="1">
      <alignment horizontal="center" vertical="center"/>
    </xf>
    <xf numFmtId="1" fontId="7" fillId="16" borderId="25" xfId="0" applyNumberFormat="1" applyFont="1" applyFill="1" applyBorder="1" applyAlignment="1">
      <alignment horizontal="center" vertical="center"/>
    </xf>
    <xf numFmtId="1" fontId="7" fillId="17" borderId="25" xfId="0" applyNumberFormat="1" applyFont="1" applyFill="1" applyBorder="1" applyAlignment="1">
      <alignment horizontal="center" vertical="center"/>
    </xf>
    <xf numFmtId="1" fontId="7" fillId="18" borderId="25" xfId="0" applyNumberFormat="1" applyFont="1" applyFill="1" applyBorder="1" applyAlignment="1">
      <alignment horizontal="center" vertical="center"/>
    </xf>
    <xf numFmtId="1" fontId="7" fillId="19" borderId="25" xfId="0" applyNumberFormat="1" applyFont="1" applyFill="1" applyBorder="1" applyAlignment="1">
      <alignment horizontal="center" vertical="center"/>
    </xf>
    <xf numFmtId="1" fontId="7" fillId="20" borderId="25" xfId="0" applyNumberFormat="1" applyFont="1" applyFill="1" applyBorder="1" applyAlignment="1">
      <alignment horizontal="center" vertical="center"/>
    </xf>
    <xf numFmtId="1" fontId="7" fillId="12" borderId="25" xfId="0" applyNumberFormat="1" applyFont="1" applyFill="1" applyBorder="1" applyAlignment="1">
      <alignment horizontal="center" vertical="center"/>
    </xf>
    <xf numFmtId="1" fontId="7" fillId="12" borderId="2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" fontId="15" fillId="12" borderId="24" xfId="0" applyNumberFormat="1" applyFont="1" applyFill="1" applyBorder="1" applyAlignment="1">
      <alignment horizontal="center" vertical="center"/>
    </xf>
    <xf numFmtId="1" fontId="7" fillId="13" borderId="26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8" fillId="13" borderId="25" xfId="0" applyNumberFormat="1" applyFont="1" applyFill="1" applyBorder="1" applyAlignment="1">
      <alignment horizontal="center"/>
    </xf>
    <xf numFmtId="1" fontId="8" fillId="13" borderId="26" xfId="0" applyNumberFormat="1" applyFont="1" applyFill="1" applyBorder="1" applyAlignment="1">
      <alignment horizontal="center"/>
    </xf>
    <xf numFmtId="0" fontId="14" fillId="12" borderId="23" xfId="0" applyFont="1" applyFill="1" applyBorder="1" applyAlignment="1">
      <alignment horizontal="center" vertical="center" wrapText="1"/>
    </xf>
    <xf numFmtId="1" fontId="15" fillId="12" borderId="23" xfId="0" applyNumberFormat="1" applyFont="1" applyFill="1" applyBorder="1" applyAlignment="1">
      <alignment horizontal="center" vertical="center"/>
    </xf>
    <xf numFmtId="1" fontId="7" fillId="13" borderId="23" xfId="0" applyNumberFormat="1" applyFont="1" applyFill="1" applyBorder="1" applyAlignment="1">
      <alignment horizontal="center"/>
    </xf>
    <xf numFmtId="1" fontId="7" fillId="13" borderId="30" xfId="0" applyNumberFormat="1" applyFont="1" applyFill="1" applyBorder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40"/>
  <sheetViews>
    <sheetView tabSelected="1" workbookViewId="0">
      <selection activeCell="E1" sqref="E1:E2"/>
    </sheetView>
  </sheetViews>
  <sheetFormatPr baseColWidth="10" defaultColWidth="12.6640625" defaultRowHeight="15.75" customHeight="1"/>
  <cols>
    <col min="1" max="5" width="12.6640625" style="125"/>
    <col min="16" max="16" width="12.6640625" customWidth="1"/>
  </cols>
  <sheetData>
    <row r="1" spans="1:25" ht="26.4" customHeight="1">
      <c r="A1" s="73" t="s">
        <v>26</v>
      </c>
      <c r="B1" s="73" t="s">
        <v>0</v>
      </c>
      <c r="C1" s="73" t="s">
        <v>1</v>
      </c>
      <c r="D1" s="115" t="s">
        <v>30</v>
      </c>
      <c r="E1" s="74" t="s">
        <v>2</v>
      </c>
      <c r="F1" s="74" t="s">
        <v>3</v>
      </c>
      <c r="G1" s="70" t="s">
        <v>4</v>
      </c>
      <c r="H1" s="71"/>
      <c r="I1" s="71"/>
      <c r="J1" s="71"/>
      <c r="K1" s="71"/>
      <c r="L1" s="71"/>
      <c r="M1" s="71"/>
      <c r="N1" s="71"/>
      <c r="O1" s="71"/>
      <c r="P1" s="71"/>
      <c r="Q1" s="72"/>
      <c r="R1" s="1"/>
      <c r="S1" s="1"/>
      <c r="T1" s="1"/>
      <c r="U1" s="1"/>
      <c r="V1" s="1"/>
      <c r="W1" s="1"/>
      <c r="X1" s="1"/>
      <c r="Y1" s="1"/>
    </row>
    <row r="2" spans="1:25" ht="13.8" thickBot="1">
      <c r="A2" s="121"/>
      <c r="B2" s="121"/>
      <c r="C2" s="121"/>
      <c r="D2" s="122"/>
      <c r="E2" s="211"/>
      <c r="F2" s="80"/>
      <c r="G2" s="3" t="s">
        <v>5</v>
      </c>
      <c r="H2" s="4" t="s">
        <v>6</v>
      </c>
      <c r="I2" s="5" t="s">
        <v>7</v>
      </c>
      <c r="J2" s="6" t="s">
        <v>8</v>
      </c>
      <c r="K2" s="7" t="s">
        <v>9</v>
      </c>
      <c r="L2" s="8" t="s">
        <v>10</v>
      </c>
      <c r="M2" s="9" t="s">
        <v>11</v>
      </c>
      <c r="N2" s="10" t="s">
        <v>12</v>
      </c>
      <c r="O2" s="2" t="s">
        <v>13</v>
      </c>
      <c r="P2" s="2" t="s">
        <v>14</v>
      </c>
      <c r="Q2" s="78" t="s">
        <v>15</v>
      </c>
      <c r="R2" s="11"/>
      <c r="S2" s="11"/>
      <c r="T2" s="11"/>
      <c r="U2" s="11"/>
      <c r="V2" s="11"/>
      <c r="W2" s="11"/>
      <c r="X2" s="11"/>
      <c r="Y2" s="11"/>
    </row>
    <row r="3" spans="1:25" ht="13.2">
      <c r="A3" s="208" t="s">
        <v>16</v>
      </c>
      <c r="B3" s="199" t="s">
        <v>27</v>
      </c>
      <c r="C3" s="135" t="s">
        <v>28</v>
      </c>
      <c r="D3" s="136" t="s">
        <v>31</v>
      </c>
      <c r="E3" s="137">
        <v>3.3399966237602863</v>
      </c>
      <c r="F3" s="138" t="s">
        <v>17</v>
      </c>
      <c r="G3" s="139">
        <v>2</v>
      </c>
      <c r="H3" s="140">
        <v>1</v>
      </c>
      <c r="I3" s="141">
        <v>2</v>
      </c>
      <c r="J3" s="142">
        <v>0</v>
      </c>
      <c r="K3" s="143">
        <v>0</v>
      </c>
      <c r="L3" s="144">
        <v>0</v>
      </c>
      <c r="M3" s="145">
        <v>0</v>
      </c>
      <c r="N3" s="146">
        <v>1</v>
      </c>
      <c r="O3" s="147">
        <v>0</v>
      </c>
      <c r="P3" s="147">
        <f>SUM(G3:O3)</f>
        <v>6</v>
      </c>
      <c r="Q3" s="148">
        <f>P3/(E3/1000)</f>
        <v>1796.4090015291656</v>
      </c>
      <c r="R3" s="12"/>
      <c r="S3" s="12"/>
      <c r="T3" s="13"/>
      <c r="U3" s="13"/>
      <c r="V3" s="13"/>
      <c r="W3" s="13"/>
      <c r="X3" s="13"/>
      <c r="Y3" s="13"/>
    </row>
    <row r="4" spans="1:25" ht="13.2">
      <c r="A4" s="209"/>
      <c r="B4" s="200"/>
      <c r="C4" s="149"/>
      <c r="D4" s="123"/>
      <c r="E4" s="116"/>
      <c r="F4" s="14" t="s">
        <v>18</v>
      </c>
      <c r="G4" s="81">
        <v>13</v>
      </c>
      <c r="H4" s="82">
        <v>2</v>
      </c>
      <c r="I4" s="83">
        <v>4</v>
      </c>
      <c r="J4" s="84">
        <v>1</v>
      </c>
      <c r="K4" s="85">
        <v>5</v>
      </c>
      <c r="L4" s="86">
        <v>0</v>
      </c>
      <c r="M4" s="87">
        <v>0</v>
      </c>
      <c r="N4" s="88">
        <v>0</v>
      </c>
      <c r="O4" s="76">
        <v>0</v>
      </c>
      <c r="P4" s="76">
        <f>SUM(G4:O4)</f>
        <v>25</v>
      </c>
      <c r="Q4" s="150">
        <f>P4/(E3/1000)</f>
        <v>7485.0375063715237</v>
      </c>
      <c r="R4" s="12"/>
      <c r="S4" s="12"/>
      <c r="T4" s="13"/>
      <c r="U4" s="13"/>
      <c r="V4" s="13"/>
      <c r="W4" s="13"/>
      <c r="X4" s="13"/>
      <c r="Y4" s="13"/>
    </row>
    <row r="5" spans="1:25" ht="13.2">
      <c r="A5" s="209"/>
      <c r="B5" s="200"/>
      <c r="C5" s="149"/>
      <c r="D5" s="123"/>
      <c r="E5" s="116"/>
      <c r="F5" s="16" t="s">
        <v>19</v>
      </c>
      <c r="G5" s="89">
        <f>SUM(G3:G4)</f>
        <v>15</v>
      </c>
      <c r="H5" s="90">
        <f>SUM(H3:H4)</f>
        <v>3</v>
      </c>
      <c r="I5" s="91">
        <f>SUM(I3:I4)</f>
        <v>6</v>
      </c>
      <c r="J5" s="92">
        <f>SUM(J3:J4)</f>
        <v>1</v>
      </c>
      <c r="K5" s="93">
        <f>SUM(K3:K4)</f>
        <v>5</v>
      </c>
      <c r="L5" s="94">
        <f>SUM(L3:L4)</f>
        <v>0</v>
      </c>
      <c r="M5" s="95">
        <f>SUM(M3:M4)</f>
        <v>0</v>
      </c>
      <c r="N5" s="96">
        <f>SUM(N3:N4)</f>
        <v>1</v>
      </c>
      <c r="O5" s="77">
        <f>SUM(O3:O4)</f>
        <v>0</v>
      </c>
      <c r="P5" s="77">
        <f t="shared" ref="P5:P73" si="0">SUM(G5:O5)</f>
        <v>31</v>
      </c>
      <c r="Q5" s="151">
        <f>P5/(E3/1000)</f>
        <v>9281.4465079006895</v>
      </c>
      <c r="R5" s="11"/>
      <c r="S5" s="11"/>
      <c r="T5" s="13"/>
      <c r="U5" s="13"/>
      <c r="V5" s="13"/>
      <c r="W5" s="11"/>
      <c r="X5" s="11"/>
      <c r="Y5" s="11"/>
    </row>
    <row r="6" spans="1:25" ht="13.2">
      <c r="A6" s="209"/>
      <c r="B6" s="200"/>
      <c r="C6" s="149"/>
      <c r="D6" s="123"/>
      <c r="E6" s="116"/>
      <c r="F6" s="18" t="s">
        <v>21</v>
      </c>
      <c r="G6" s="19">
        <f>G5/(E3/1000)</f>
        <v>4491.0225038229146</v>
      </c>
      <c r="H6" s="75">
        <f>H5/(E3/1000)</f>
        <v>898.2045007645828</v>
      </c>
      <c r="I6" s="21">
        <f>I5/(E3/1000)</f>
        <v>1796.4090015291656</v>
      </c>
      <c r="J6" s="22">
        <f>J5/(E3/1000)</f>
        <v>299.40150025486093</v>
      </c>
      <c r="K6" s="23">
        <f>K5/(E3/1000)</f>
        <v>1497.0075012743048</v>
      </c>
      <c r="L6" s="24">
        <f>L5/(E3/1000)</f>
        <v>0</v>
      </c>
      <c r="M6" s="25">
        <f>M5/(E3/1000)</f>
        <v>0</v>
      </c>
      <c r="N6" s="26">
        <f>N5/(E3/1000)</f>
        <v>299.40150025486093</v>
      </c>
      <c r="O6" s="27">
        <f>O5/(E3/1000)</f>
        <v>0</v>
      </c>
      <c r="P6" s="28"/>
      <c r="Q6" s="152">
        <f>SUM(G6:P6)</f>
        <v>9281.4465079006895</v>
      </c>
      <c r="R6" s="29"/>
      <c r="S6" s="29"/>
      <c r="T6" s="13"/>
      <c r="U6" s="13"/>
      <c r="V6" s="13"/>
      <c r="W6" s="13"/>
      <c r="X6" s="29"/>
      <c r="Y6" s="29"/>
    </row>
    <row r="7" spans="1:25" ht="13.2">
      <c r="A7" s="209"/>
      <c r="B7" s="200"/>
      <c r="C7" s="149"/>
      <c r="D7" s="123" t="s">
        <v>32</v>
      </c>
      <c r="E7" s="116">
        <v>4.5296296296296301</v>
      </c>
      <c r="F7" s="14" t="s">
        <v>17</v>
      </c>
      <c r="G7" s="81">
        <v>0</v>
      </c>
      <c r="H7" s="82">
        <v>1</v>
      </c>
      <c r="I7" s="83">
        <v>0</v>
      </c>
      <c r="J7" s="84">
        <v>0</v>
      </c>
      <c r="K7" s="85">
        <v>1</v>
      </c>
      <c r="L7" s="86">
        <v>1</v>
      </c>
      <c r="M7" s="87">
        <v>0</v>
      </c>
      <c r="N7" s="88">
        <v>0</v>
      </c>
      <c r="O7" s="76">
        <v>0</v>
      </c>
      <c r="P7" s="76">
        <f t="shared" si="0"/>
        <v>3</v>
      </c>
      <c r="Q7" s="153">
        <f>P7/(4.53/1000)</f>
        <v>662.25165562913901</v>
      </c>
      <c r="R7" s="29"/>
      <c r="S7" s="13"/>
      <c r="T7" s="13"/>
      <c r="U7" s="13"/>
      <c r="V7" s="13"/>
      <c r="W7" s="13"/>
      <c r="X7" s="13"/>
      <c r="Y7" s="29"/>
    </row>
    <row r="8" spans="1:25" ht="13.2">
      <c r="A8" s="209"/>
      <c r="B8" s="200"/>
      <c r="C8" s="149"/>
      <c r="D8" s="123"/>
      <c r="E8" s="116"/>
      <c r="F8" s="14" t="s">
        <v>18</v>
      </c>
      <c r="G8" s="81">
        <v>15</v>
      </c>
      <c r="H8" s="82">
        <v>3</v>
      </c>
      <c r="I8" s="83">
        <v>1</v>
      </c>
      <c r="J8" s="84">
        <v>7</v>
      </c>
      <c r="K8" s="85">
        <v>3</v>
      </c>
      <c r="L8" s="86">
        <v>4</v>
      </c>
      <c r="M8" s="87">
        <v>0</v>
      </c>
      <c r="N8" s="88">
        <v>3</v>
      </c>
      <c r="O8" s="76">
        <v>1</v>
      </c>
      <c r="P8" s="76">
        <f t="shared" si="0"/>
        <v>37</v>
      </c>
      <c r="Q8" s="150">
        <f t="shared" ref="Q8:Q9" si="1">P8/(4.53/1000)</f>
        <v>8167.7704194260486</v>
      </c>
      <c r="R8" s="29"/>
      <c r="S8" s="13"/>
      <c r="T8" s="13"/>
      <c r="U8" s="13"/>
      <c r="V8" s="13"/>
      <c r="W8" s="13"/>
      <c r="X8" s="13"/>
      <c r="Y8" s="13"/>
    </row>
    <row r="9" spans="1:25" ht="13.2">
      <c r="A9" s="209"/>
      <c r="B9" s="200"/>
      <c r="C9" s="149"/>
      <c r="D9" s="123"/>
      <c r="E9" s="116"/>
      <c r="F9" s="16" t="s">
        <v>19</v>
      </c>
      <c r="G9" s="89">
        <f>SUM(G7:G8)</f>
        <v>15</v>
      </c>
      <c r="H9" s="90">
        <f>SUM(H7:H8)</f>
        <v>4</v>
      </c>
      <c r="I9" s="91">
        <f>SUM(I7:I8)</f>
        <v>1</v>
      </c>
      <c r="J9" s="92">
        <f>SUM(J7:J8)</f>
        <v>7</v>
      </c>
      <c r="K9" s="93">
        <f>SUM(K7:K8)</f>
        <v>4</v>
      </c>
      <c r="L9" s="94">
        <f>SUM(L7:L8)</f>
        <v>5</v>
      </c>
      <c r="M9" s="95">
        <f>SUM(M7:M8)</f>
        <v>0</v>
      </c>
      <c r="N9" s="96">
        <f>SUM(N7:N8)</f>
        <v>3</v>
      </c>
      <c r="O9" s="77">
        <f>SUM(O7:O8)</f>
        <v>1</v>
      </c>
      <c r="P9" s="77">
        <f t="shared" si="0"/>
        <v>40</v>
      </c>
      <c r="Q9" s="151">
        <f t="shared" si="1"/>
        <v>8830.0220750551871</v>
      </c>
      <c r="R9" s="29"/>
      <c r="S9" s="11"/>
      <c r="T9" s="13"/>
      <c r="U9" s="13"/>
      <c r="V9" s="13"/>
      <c r="W9" s="13"/>
      <c r="X9" s="11"/>
      <c r="Y9" s="31"/>
    </row>
    <row r="10" spans="1:25" ht="13.2">
      <c r="A10" s="209"/>
      <c r="B10" s="200"/>
      <c r="C10" s="149"/>
      <c r="D10" s="123"/>
      <c r="E10" s="116"/>
      <c r="F10" s="18" t="s">
        <v>21</v>
      </c>
      <c r="G10" s="19">
        <f>G9/(E7/1000)</f>
        <v>3311.5290269828288</v>
      </c>
      <c r="H10" s="20">
        <f>H9/(E7/1000)</f>
        <v>883.07440719542103</v>
      </c>
      <c r="I10" s="21">
        <f>I9/(E7/1000)</f>
        <v>220.76860179885526</v>
      </c>
      <c r="J10" s="22">
        <f>J9/(E7/1000)</f>
        <v>1545.3802125919867</v>
      </c>
      <c r="K10" s="23">
        <f>K9/(E7/1000)</f>
        <v>883.07440719542103</v>
      </c>
      <c r="L10" s="24">
        <f>L9/(E7/1000)</f>
        <v>1103.8430089942763</v>
      </c>
      <c r="M10" s="25">
        <f>M9/(E7/1000)</f>
        <v>0</v>
      </c>
      <c r="N10" s="26">
        <f>N9/(E7/1000)</f>
        <v>662.3058053965658</v>
      </c>
      <c r="O10" s="27">
        <f>O9/(E7/1000)</f>
        <v>220.76860179885526</v>
      </c>
      <c r="P10" s="32"/>
      <c r="Q10" s="154">
        <f>SUM(G10:O10)</f>
        <v>8830.7440719542083</v>
      </c>
      <c r="R10" s="29"/>
      <c r="S10" s="13"/>
      <c r="T10" s="13"/>
      <c r="U10" s="13"/>
      <c r="V10" s="13"/>
      <c r="W10" s="13"/>
      <c r="X10" s="13"/>
      <c r="Y10" s="31"/>
    </row>
    <row r="11" spans="1:25" ht="13.2">
      <c r="A11" s="209"/>
      <c r="B11" s="200"/>
      <c r="C11" s="149"/>
      <c r="D11" s="123" t="s">
        <v>33</v>
      </c>
      <c r="E11" s="116">
        <v>4.8101998462720976</v>
      </c>
      <c r="F11" s="14" t="s">
        <v>17</v>
      </c>
      <c r="G11" s="81">
        <v>0</v>
      </c>
      <c r="H11" s="82">
        <v>0</v>
      </c>
      <c r="I11" s="83">
        <v>0</v>
      </c>
      <c r="J11" s="84">
        <v>0</v>
      </c>
      <c r="K11" s="85">
        <v>0</v>
      </c>
      <c r="L11" s="86">
        <v>0</v>
      </c>
      <c r="M11" s="87">
        <v>0</v>
      </c>
      <c r="N11" s="88">
        <v>0</v>
      </c>
      <c r="O11" s="76">
        <v>0</v>
      </c>
      <c r="P11" s="76">
        <f t="shared" si="0"/>
        <v>0</v>
      </c>
      <c r="Q11" s="153">
        <f>P11/(4.81/1000)</f>
        <v>0</v>
      </c>
      <c r="R11" s="29"/>
      <c r="S11" s="13"/>
      <c r="T11" s="13"/>
      <c r="U11" s="13"/>
      <c r="V11" s="13"/>
      <c r="W11" s="13"/>
      <c r="X11" s="13"/>
      <c r="Y11" s="33"/>
    </row>
    <row r="12" spans="1:25" ht="13.2">
      <c r="A12" s="209"/>
      <c r="B12" s="200"/>
      <c r="C12" s="149"/>
      <c r="D12" s="123"/>
      <c r="E12" s="116"/>
      <c r="F12" s="14" t="s">
        <v>18</v>
      </c>
      <c r="G12" s="81">
        <v>16</v>
      </c>
      <c r="H12" s="82">
        <v>2</v>
      </c>
      <c r="I12" s="83">
        <v>11</v>
      </c>
      <c r="J12" s="84">
        <v>10</v>
      </c>
      <c r="K12" s="85">
        <v>8</v>
      </c>
      <c r="L12" s="86">
        <v>3</v>
      </c>
      <c r="M12" s="87">
        <v>0</v>
      </c>
      <c r="N12" s="88">
        <v>2</v>
      </c>
      <c r="O12" s="76">
        <v>4</v>
      </c>
      <c r="P12" s="76">
        <f t="shared" si="0"/>
        <v>56</v>
      </c>
      <c r="Q12" s="150">
        <f t="shared" ref="Q12:Q13" si="2">P12/(4.81/1000)</f>
        <v>11642.411642411642</v>
      </c>
      <c r="R12" s="29"/>
      <c r="S12" s="13"/>
      <c r="T12" s="13"/>
      <c r="U12" s="13"/>
      <c r="V12" s="13"/>
      <c r="W12" s="13"/>
      <c r="X12" s="13"/>
      <c r="Y12" s="30"/>
    </row>
    <row r="13" spans="1:25" ht="13.2">
      <c r="A13" s="209"/>
      <c r="B13" s="200"/>
      <c r="C13" s="149"/>
      <c r="D13" s="123"/>
      <c r="E13" s="116"/>
      <c r="F13" s="16" t="s">
        <v>19</v>
      </c>
      <c r="G13" s="89">
        <f>SUM(G11:G12)</f>
        <v>16</v>
      </c>
      <c r="H13" s="90">
        <f>SUM(H11:H12)</f>
        <v>2</v>
      </c>
      <c r="I13" s="91">
        <f>SUM(I11:I12)</f>
        <v>11</v>
      </c>
      <c r="J13" s="92">
        <f>SUM(J11:J12)</f>
        <v>10</v>
      </c>
      <c r="K13" s="93">
        <f>SUM(K11:K12)</f>
        <v>8</v>
      </c>
      <c r="L13" s="94">
        <f>SUM(L11:L12)</f>
        <v>3</v>
      </c>
      <c r="M13" s="95">
        <f>SUM(M11:M12)</f>
        <v>0</v>
      </c>
      <c r="N13" s="96">
        <f>SUM(N11:N12)</f>
        <v>2</v>
      </c>
      <c r="O13" s="77">
        <f>SUM(O11:O12)</f>
        <v>4</v>
      </c>
      <c r="P13" s="77">
        <f t="shared" si="0"/>
        <v>56</v>
      </c>
      <c r="Q13" s="151">
        <f t="shared" si="2"/>
        <v>11642.411642411642</v>
      </c>
      <c r="R13" s="29"/>
      <c r="S13" s="11"/>
      <c r="T13" s="13"/>
      <c r="U13" s="13"/>
      <c r="V13" s="13"/>
      <c r="W13" s="11"/>
      <c r="X13" s="11"/>
      <c r="Y13" s="11"/>
    </row>
    <row r="14" spans="1:25" ht="13.2">
      <c r="A14" s="209"/>
      <c r="B14" s="200"/>
      <c r="C14" s="149"/>
      <c r="D14" s="124"/>
      <c r="E14" s="117"/>
      <c r="F14" s="18" t="s">
        <v>21</v>
      </c>
      <c r="G14" s="19">
        <f>G13/(E11/1000)</f>
        <v>3326.2651264687042</v>
      </c>
      <c r="H14" s="20">
        <f>H13/(E11/1000)</f>
        <v>415.78314080858803</v>
      </c>
      <c r="I14" s="21">
        <f>I13/(E11/1000)</f>
        <v>2286.8072744472338</v>
      </c>
      <c r="J14" s="22">
        <f>J13/(E11/1000)</f>
        <v>2078.91570404294</v>
      </c>
      <c r="K14" s="23">
        <f>K13/(E11/1000)</f>
        <v>1663.1325632343521</v>
      </c>
      <c r="L14" s="24">
        <f>L13/(E11/1000)</f>
        <v>623.67471121288202</v>
      </c>
      <c r="M14" s="25">
        <f>M13/(E11/1000)</f>
        <v>0</v>
      </c>
      <c r="N14" s="26">
        <f>N13/(E11/1000)</f>
        <v>415.78314080858803</v>
      </c>
      <c r="O14" s="27">
        <f>O13/(E11/1000)</f>
        <v>831.56628161717606</v>
      </c>
      <c r="P14" s="34"/>
      <c r="Q14" s="152">
        <f>SUM(G14:O14)</f>
        <v>11641.927942640463</v>
      </c>
      <c r="R14" s="29"/>
      <c r="S14" s="29"/>
      <c r="T14" s="13"/>
      <c r="U14" s="13"/>
      <c r="V14" s="13"/>
      <c r="W14" s="29"/>
      <c r="X14" s="29"/>
      <c r="Y14" s="29"/>
    </row>
    <row r="15" spans="1:25" ht="13.8" thickBot="1">
      <c r="A15" s="209"/>
      <c r="B15" s="200"/>
      <c r="C15" s="155"/>
      <c r="D15" s="156" t="s">
        <v>37</v>
      </c>
      <c r="E15" s="157"/>
      <c r="F15" s="158" t="s">
        <v>38</v>
      </c>
      <c r="G15" s="159">
        <f>(G6+G10+G14)/3</f>
        <v>3709.6055524248163</v>
      </c>
      <c r="H15" s="160">
        <f t="shared" ref="H15:O15" si="3">(H6+H10+H14)/3</f>
        <v>732.35401625619727</v>
      </c>
      <c r="I15" s="161">
        <f t="shared" si="3"/>
        <v>1434.661625925085</v>
      </c>
      <c r="J15" s="162">
        <f t="shared" si="3"/>
        <v>1307.8991389632627</v>
      </c>
      <c r="K15" s="163">
        <f t="shared" si="3"/>
        <v>1347.7381572346928</v>
      </c>
      <c r="L15" s="164">
        <f t="shared" si="3"/>
        <v>575.83924006905272</v>
      </c>
      <c r="M15" s="165">
        <f t="shared" si="3"/>
        <v>0</v>
      </c>
      <c r="N15" s="166">
        <f t="shared" si="3"/>
        <v>459.16348215333824</v>
      </c>
      <c r="O15" s="167">
        <f t="shared" si="3"/>
        <v>350.77829447201043</v>
      </c>
      <c r="P15" s="167"/>
      <c r="Q15" s="168">
        <f>(Q6+Q10+Q14)/3</f>
        <v>9918.0395074984535</v>
      </c>
      <c r="R15" s="29"/>
      <c r="S15" s="29"/>
      <c r="T15" s="13"/>
      <c r="U15" s="13"/>
      <c r="V15" s="13"/>
      <c r="W15" s="29"/>
      <c r="X15" s="29"/>
      <c r="Y15" s="29"/>
    </row>
    <row r="16" spans="1:25" ht="13.2">
      <c r="A16" s="209"/>
      <c r="B16" s="200"/>
      <c r="C16" s="135" t="s">
        <v>29</v>
      </c>
      <c r="D16" s="136" t="s">
        <v>31</v>
      </c>
      <c r="E16" s="137">
        <v>3.9138674351585014</v>
      </c>
      <c r="F16" s="138" t="s">
        <v>17</v>
      </c>
      <c r="G16" s="139">
        <v>0</v>
      </c>
      <c r="H16" s="140">
        <v>0</v>
      </c>
      <c r="I16" s="141">
        <v>0</v>
      </c>
      <c r="J16" s="142">
        <v>0</v>
      </c>
      <c r="K16" s="143">
        <v>0</v>
      </c>
      <c r="L16" s="144">
        <v>0</v>
      </c>
      <c r="M16" s="145">
        <v>0</v>
      </c>
      <c r="N16" s="146">
        <v>0</v>
      </c>
      <c r="O16" s="147">
        <v>0</v>
      </c>
      <c r="P16" s="147">
        <f t="shared" si="0"/>
        <v>0</v>
      </c>
      <c r="Q16" s="148">
        <f>P16/(3.914/1000)</f>
        <v>0</v>
      </c>
      <c r="R16" s="29"/>
      <c r="S16" s="13"/>
      <c r="T16" s="13"/>
      <c r="U16" s="13"/>
      <c r="V16" s="13"/>
      <c r="W16" s="13"/>
      <c r="X16" s="13"/>
      <c r="Y16" s="13"/>
    </row>
    <row r="17" spans="1:25" ht="13.2">
      <c r="A17" s="209"/>
      <c r="B17" s="200"/>
      <c r="C17" s="149"/>
      <c r="D17" s="123"/>
      <c r="E17" s="116"/>
      <c r="F17" s="14" t="s">
        <v>18</v>
      </c>
      <c r="G17" s="81">
        <v>7</v>
      </c>
      <c r="H17" s="82">
        <v>6</v>
      </c>
      <c r="I17" s="83">
        <v>1</v>
      </c>
      <c r="J17" s="84">
        <v>3</v>
      </c>
      <c r="K17" s="85">
        <v>3</v>
      </c>
      <c r="L17" s="86">
        <v>1</v>
      </c>
      <c r="M17" s="87">
        <v>2</v>
      </c>
      <c r="N17" s="88">
        <v>1</v>
      </c>
      <c r="O17" s="76">
        <v>2</v>
      </c>
      <c r="P17" s="76">
        <f t="shared" si="0"/>
        <v>26</v>
      </c>
      <c r="Q17" s="150">
        <f t="shared" ref="Q17:Q18" si="4">P17/(3.914/1000)</f>
        <v>6642.8206438426159</v>
      </c>
      <c r="R17" s="29"/>
      <c r="S17" s="13"/>
      <c r="T17" s="13"/>
      <c r="U17" s="13"/>
      <c r="V17" s="13"/>
      <c r="W17" s="13"/>
      <c r="X17" s="13"/>
      <c r="Y17" s="13"/>
    </row>
    <row r="18" spans="1:25" ht="13.2">
      <c r="A18" s="209"/>
      <c r="B18" s="200"/>
      <c r="C18" s="149"/>
      <c r="D18" s="123"/>
      <c r="E18" s="116"/>
      <c r="F18" s="16" t="s">
        <v>19</v>
      </c>
      <c r="G18" s="89">
        <f>SUM(G16:G17)</f>
        <v>7</v>
      </c>
      <c r="H18" s="90">
        <f>SUM(H16:H17)</f>
        <v>6</v>
      </c>
      <c r="I18" s="91">
        <f>SUM(I16:I17)</f>
        <v>1</v>
      </c>
      <c r="J18" s="92">
        <f>SUM(J16:J17)</f>
        <v>3</v>
      </c>
      <c r="K18" s="93">
        <f>SUM(K16:K17)</f>
        <v>3</v>
      </c>
      <c r="L18" s="94">
        <f>SUM(L16:L17)</f>
        <v>1</v>
      </c>
      <c r="M18" s="95">
        <f>SUM(M16:M17)</f>
        <v>2</v>
      </c>
      <c r="N18" s="96">
        <f>SUM(N16:N17)</f>
        <v>1</v>
      </c>
      <c r="O18" s="77">
        <f>SUM(O16:O17)</f>
        <v>2</v>
      </c>
      <c r="P18" s="77">
        <f t="shared" si="0"/>
        <v>26</v>
      </c>
      <c r="Q18" s="151">
        <f t="shared" si="4"/>
        <v>6642.8206438426159</v>
      </c>
      <c r="R18" s="29"/>
      <c r="S18" s="11"/>
      <c r="T18" s="13"/>
      <c r="U18" s="13"/>
      <c r="V18" s="13"/>
      <c r="W18" s="11"/>
      <c r="X18" s="11"/>
      <c r="Y18" s="11"/>
    </row>
    <row r="19" spans="1:25" ht="13.2">
      <c r="A19" s="209"/>
      <c r="B19" s="200"/>
      <c r="C19" s="149"/>
      <c r="D19" s="123"/>
      <c r="E19" s="116"/>
      <c r="F19" s="18" t="s">
        <v>21</v>
      </c>
      <c r="G19" s="19">
        <f>G18/(E16/1000)</f>
        <v>1788.5122876463795</v>
      </c>
      <c r="H19" s="20">
        <f>H18/(E16/1000)</f>
        <v>1533.0105322683253</v>
      </c>
      <c r="I19" s="21">
        <f>I18/(E16/1000)</f>
        <v>255.50175537805421</v>
      </c>
      <c r="J19" s="22">
        <f>J18/(E16/1000)</f>
        <v>766.50526613416264</v>
      </c>
      <c r="K19" s="23">
        <f>K18/(E16/1000)</f>
        <v>766.50526613416264</v>
      </c>
      <c r="L19" s="24">
        <f>L18/(E16/1000)</f>
        <v>255.50175537805421</v>
      </c>
      <c r="M19" s="25">
        <f>M18/(E16/1000)</f>
        <v>511.00351075610843</v>
      </c>
      <c r="N19" s="26">
        <f>N18/(E16/1000)</f>
        <v>255.50175537805421</v>
      </c>
      <c r="O19" s="27">
        <f>O18/(E16/1000)</f>
        <v>511.00351075610843</v>
      </c>
      <c r="P19" s="28"/>
      <c r="Q19" s="152">
        <f>SUM(G19:O19)</f>
        <v>6643.04563982941</v>
      </c>
      <c r="R19" s="29"/>
      <c r="S19" s="29"/>
      <c r="T19" s="13"/>
      <c r="U19" s="13"/>
      <c r="V19" s="13"/>
      <c r="W19" s="29"/>
      <c r="X19" s="29"/>
      <c r="Y19" s="29"/>
    </row>
    <row r="20" spans="1:25" ht="13.2">
      <c r="A20" s="209"/>
      <c r="B20" s="200"/>
      <c r="C20" s="149"/>
      <c r="D20" s="123" t="s">
        <v>32</v>
      </c>
      <c r="E20" s="116">
        <v>3.5853850183342071</v>
      </c>
      <c r="F20" s="14" t="s">
        <v>17</v>
      </c>
      <c r="G20" s="81">
        <v>0</v>
      </c>
      <c r="H20" s="82">
        <v>0</v>
      </c>
      <c r="I20" s="83">
        <v>0</v>
      </c>
      <c r="J20" s="84">
        <v>0</v>
      </c>
      <c r="K20" s="85">
        <v>0</v>
      </c>
      <c r="L20" s="86">
        <v>0</v>
      </c>
      <c r="M20" s="87">
        <v>0</v>
      </c>
      <c r="N20" s="88">
        <v>0</v>
      </c>
      <c r="O20" s="76">
        <v>0</v>
      </c>
      <c r="P20" s="76">
        <f t="shared" si="0"/>
        <v>0</v>
      </c>
      <c r="Q20" s="153">
        <f>P20/(3.585/1000)</f>
        <v>0</v>
      </c>
      <c r="R20" s="29"/>
      <c r="S20" s="13"/>
      <c r="T20" s="13"/>
      <c r="U20" s="13"/>
      <c r="V20" s="13"/>
      <c r="W20" s="13"/>
      <c r="X20" s="13"/>
      <c r="Y20" s="13"/>
    </row>
    <row r="21" spans="1:25" ht="13.2">
      <c r="A21" s="209"/>
      <c r="B21" s="200"/>
      <c r="C21" s="149"/>
      <c r="D21" s="123"/>
      <c r="E21" s="116"/>
      <c r="F21" s="14" t="s">
        <v>18</v>
      </c>
      <c r="G21" s="81">
        <v>9</v>
      </c>
      <c r="H21" s="82">
        <v>5</v>
      </c>
      <c r="I21" s="83">
        <v>0</v>
      </c>
      <c r="J21" s="84">
        <v>3</v>
      </c>
      <c r="K21" s="85">
        <v>2</v>
      </c>
      <c r="L21" s="86">
        <v>0</v>
      </c>
      <c r="M21" s="87">
        <v>0</v>
      </c>
      <c r="N21" s="88">
        <v>0</v>
      </c>
      <c r="O21" s="76">
        <v>1</v>
      </c>
      <c r="P21" s="79">
        <f t="shared" si="0"/>
        <v>20</v>
      </c>
      <c r="Q21" s="150">
        <f t="shared" ref="Q21:Q22" si="5">P21/(3.585/1000)</f>
        <v>5578.8005578800557</v>
      </c>
      <c r="R21" s="29"/>
      <c r="S21" s="13"/>
      <c r="T21" s="13"/>
      <c r="U21" s="13"/>
      <c r="V21" s="13"/>
      <c r="W21" s="13"/>
      <c r="X21" s="13"/>
      <c r="Y21" s="13"/>
    </row>
    <row r="22" spans="1:25" ht="13.2">
      <c r="A22" s="209"/>
      <c r="B22" s="200"/>
      <c r="C22" s="149"/>
      <c r="D22" s="123"/>
      <c r="E22" s="116"/>
      <c r="F22" s="16" t="s">
        <v>19</v>
      </c>
      <c r="G22" s="89">
        <f>SUM(G20:G21)</f>
        <v>9</v>
      </c>
      <c r="H22" s="90">
        <f>SUM(H20:H21)</f>
        <v>5</v>
      </c>
      <c r="I22" s="91">
        <f>SUM(I20:I21)</f>
        <v>0</v>
      </c>
      <c r="J22" s="92">
        <f>SUM(J20:J21)</f>
        <v>3</v>
      </c>
      <c r="K22" s="93">
        <f>SUM(K20:K21)</f>
        <v>2</v>
      </c>
      <c r="L22" s="94">
        <f>SUM(L20:L21)</f>
        <v>0</v>
      </c>
      <c r="M22" s="95">
        <f>SUM(M20:M21)</f>
        <v>0</v>
      </c>
      <c r="N22" s="96">
        <f>SUM(N20:N21)</f>
        <v>0</v>
      </c>
      <c r="O22" s="77">
        <f>SUM(O20:O21)</f>
        <v>1</v>
      </c>
      <c r="P22" s="77">
        <f t="shared" si="0"/>
        <v>20</v>
      </c>
      <c r="Q22" s="151">
        <f t="shared" si="5"/>
        <v>5578.8005578800557</v>
      </c>
      <c r="R22" s="29"/>
      <c r="S22" s="11"/>
      <c r="T22" s="11"/>
      <c r="U22" s="13"/>
      <c r="V22" s="13"/>
      <c r="W22" s="11"/>
      <c r="X22" s="11"/>
      <c r="Y22" s="11"/>
    </row>
    <row r="23" spans="1:25" ht="13.2">
      <c r="A23" s="209"/>
      <c r="B23" s="200"/>
      <c r="C23" s="149"/>
      <c r="D23" s="123"/>
      <c r="E23" s="116"/>
      <c r="F23" s="35" t="s">
        <v>21</v>
      </c>
      <c r="G23" s="19">
        <f>G22/E20*1000</f>
        <v>2510.1906640368175</v>
      </c>
      <c r="H23" s="20">
        <f>H22/E20*1000</f>
        <v>1394.550368909343</v>
      </c>
      <c r="I23" s="21">
        <f>I22/E20*1000</f>
        <v>0</v>
      </c>
      <c r="J23" s="22">
        <f>J22/E20*1000</f>
        <v>836.73022134560586</v>
      </c>
      <c r="K23" s="23">
        <f>K22/E20*1000</f>
        <v>557.82014756373724</v>
      </c>
      <c r="L23" s="24">
        <f>L22/E20*1000</f>
        <v>0</v>
      </c>
      <c r="M23" s="25">
        <f>M22/E20*1000</f>
        <v>0</v>
      </c>
      <c r="N23" s="26">
        <f>N22/E20*1000</f>
        <v>0</v>
      </c>
      <c r="O23" s="27">
        <f>O22/E20*1000</f>
        <v>278.91007378186862</v>
      </c>
      <c r="P23" s="28"/>
      <c r="Q23" s="152">
        <f>SUM(G23:O23)</f>
        <v>5578.2014756373719</v>
      </c>
      <c r="R23" s="29"/>
      <c r="S23" s="29"/>
      <c r="T23" s="29"/>
      <c r="U23" s="13"/>
      <c r="V23" s="13"/>
      <c r="W23" s="29"/>
      <c r="X23" s="29"/>
      <c r="Y23" s="29"/>
    </row>
    <row r="24" spans="1:25" ht="13.2">
      <c r="A24" s="209"/>
      <c r="B24" s="200"/>
      <c r="C24" s="149"/>
      <c r="D24" s="123" t="s">
        <v>33</v>
      </c>
      <c r="E24" s="116">
        <v>3.2971921853702879</v>
      </c>
      <c r="F24" s="14" t="s">
        <v>17</v>
      </c>
      <c r="G24" s="81">
        <v>0</v>
      </c>
      <c r="H24" s="82">
        <v>0</v>
      </c>
      <c r="I24" s="83">
        <v>0</v>
      </c>
      <c r="J24" s="84">
        <v>0</v>
      </c>
      <c r="K24" s="85">
        <v>0</v>
      </c>
      <c r="L24" s="86">
        <v>0</v>
      </c>
      <c r="M24" s="87">
        <v>0</v>
      </c>
      <c r="N24" s="88">
        <v>0</v>
      </c>
      <c r="O24" s="76">
        <v>0</v>
      </c>
      <c r="P24" s="76">
        <f t="shared" si="0"/>
        <v>0</v>
      </c>
      <c r="Q24" s="153">
        <f>P24/(3.297/1000)</f>
        <v>0</v>
      </c>
      <c r="R24" s="29"/>
      <c r="S24" s="13"/>
      <c r="T24" s="13"/>
      <c r="U24" s="13"/>
      <c r="V24" s="13"/>
      <c r="W24" s="13"/>
      <c r="X24" s="13"/>
      <c r="Y24" s="13"/>
    </row>
    <row r="25" spans="1:25" ht="13.2">
      <c r="A25" s="209"/>
      <c r="B25" s="200"/>
      <c r="C25" s="149"/>
      <c r="D25" s="123"/>
      <c r="E25" s="116"/>
      <c r="F25" s="14" t="s">
        <v>18</v>
      </c>
      <c r="G25" s="81">
        <v>5</v>
      </c>
      <c r="H25" s="82">
        <v>1</v>
      </c>
      <c r="I25" s="83">
        <v>0</v>
      </c>
      <c r="J25" s="84">
        <v>1</v>
      </c>
      <c r="K25" s="85">
        <v>0</v>
      </c>
      <c r="L25" s="86">
        <v>0</v>
      </c>
      <c r="M25" s="87">
        <v>0</v>
      </c>
      <c r="N25" s="88">
        <v>1</v>
      </c>
      <c r="O25" s="76">
        <v>0</v>
      </c>
      <c r="P25" s="76">
        <f t="shared" si="0"/>
        <v>8</v>
      </c>
      <c r="Q25" s="150">
        <f t="shared" ref="Q25:Q26" si="6">P25/(3.297/1000)</f>
        <v>2426.4482863208978</v>
      </c>
      <c r="R25" s="29"/>
      <c r="S25" s="13"/>
      <c r="T25" s="13"/>
      <c r="U25" s="13"/>
      <c r="V25" s="13"/>
      <c r="W25" s="13"/>
      <c r="X25" s="13"/>
      <c r="Y25" s="13"/>
    </row>
    <row r="26" spans="1:25" ht="13.2">
      <c r="A26" s="209"/>
      <c r="B26" s="200"/>
      <c r="C26" s="149"/>
      <c r="D26" s="123"/>
      <c r="E26" s="116"/>
      <c r="F26" s="16" t="s">
        <v>19</v>
      </c>
      <c r="G26" s="89">
        <f>SUM(G24:G25)</f>
        <v>5</v>
      </c>
      <c r="H26" s="90">
        <f>SUM(H24:H25)</f>
        <v>1</v>
      </c>
      <c r="I26" s="91">
        <f>SUM(I24:I25)</f>
        <v>0</v>
      </c>
      <c r="J26" s="92">
        <f>SUM(J24:J25)</f>
        <v>1</v>
      </c>
      <c r="K26" s="93">
        <f>SUM(K24:K25)</f>
        <v>0</v>
      </c>
      <c r="L26" s="94">
        <f>SUM(L24:L25)</f>
        <v>0</v>
      </c>
      <c r="M26" s="95">
        <f>SUM(M24:M25)</f>
        <v>0</v>
      </c>
      <c r="N26" s="96">
        <f>SUM(N24:N25)</f>
        <v>1</v>
      </c>
      <c r="O26" s="77">
        <f>SUM(O24:O25)</f>
        <v>0</v>
      </c>
      <c r="P26" s="77">
        <f t="shared" si="0"/>
        <v>8</v>
      </c>
      <c r="Q26" s="151">
        <f t="shared" si="6"/>
        <v>2426.4482863208978</v>
      </c>
      <c r="R26" s="29"/>
      <c r="S26" s="11"/>
      <c r="T26" s="11"/>
      <c r="U26" s="13"/>
      <c r="V26" s="13"/>
      <c r="W26" s="11"/>
      <c r="X26" s="11"/>
      <c r="Y26" s="11"/>
    </row>
    <row r="27" spans="1:25" ht="13.2">
      <c r="A27" s="209"/>
      <c r="B27" s="200"/>
      <c r="C27" s="149"/>
      <c r="D27" s="124"/>
      <c r="E27" s="117"/>
      <c r="F27" s="18" t="s">
        <v>21</v>
      </c>
      <c r="G27" s="19">
        <f>G26/E24*1000</f>
        <v>1516.4417840686103</v>
      </c>
      <c r="H27" s="20">
        <f>H26/E24*1000</f>
        <v>303.28835681372209</v>
      </c>
      <c r="I27" s="21">
        <f>I26/E24*1000</f>
        <v>0</v>
      </c>
      <c r="J27" s="22">
        <f>J26/E24*1000</f>
        <v>303.28835681372209</v>
      </c>
      <c r="K27" s="23">
        <f>K26/E24*1000</f>
        <v>0</v>
      </c>
      <c r="L27" s="24">
        <f>L26/E24*1000</f>
        <v>0</v>
      </c>
      <c r="M27" s="25">
        <f>M26/E24*1000</f>
        <v>0</v>
      </c>
      <c r="N27" s="26">
        <f>N26/E24*1000</f>
        <v>303.28835681372209</v>
      </c>
      <c r="O27" s="27">
        <f>O26/E24*1000</f>
        <v>0</v>
      </c>
      <c r="P27" s="36"/>
      <c r="Q27" s="152">
        <f>SUM(G27:O27)</f>
        <v>2426.3068545097767</v>
      </c>
      <c r="R27" s="29"/>
      <c r="S27" s="29"/>
      <c r="T27" s="29"/>
      <c r="U27" s="13"/>
      <c r="V27" s="13"/>
      <c r="W27" s="29"/>
      <c r="X27" s="29"/>
      <c r="Y27" s="29"/>
    </row>
    <row r="28" spans="1:25" ht="13.8" thickBot="1">
      <c r="A28" s="210"/>
      <c r="B28" s="201"/>
      <c r="C28" s="155"/>
      <c r="D28" s="156" t="s">
        <v>37</v>
      </c>
      <c r="E28" s="157"/>
      <c r="F28" s="158" t="s">
        <v>38</v>
      </c>
      <c r="G28" s="159">
        <f>(G19+G23+G27)/3</f>
        <v>1938.3815785839358</v>
      </c>
      <c r="H28" s="160">
        <f t="shared" ref="H28:O28" si="7">(H19+H23+H27)/3</f>
        <v>1076.9497526637967</v>
      </c>
      <c r="I28" s="161">
        <f t="shared" si="7"/>
        <v>85.167251792684738</v>
      </c>
      <c r="J28" s="162">
        <f t="shared" si="7"/>
        <v>635.50794809783019</v>
      </c>
      <c r="K28" s="163">
        <f t="shared" si="7"/>
        <v>441.44180456596661</v>
      </c>
      <c r="L28" s="164">
        <f t="shared" si="7"/>
        <v>85.167251792684738</v>
      </c>
      <c r="M28" s="165">
        <f t="shared" si="7"/>
        <v>170.33450358536948</v>
      </c>
      <c r="N28" s="166">
        <f t="shared" si="7"/>
        <v>186.2633707305921</v>
      </c>
      <c r="O28" s="167">
        <f>(O19+O23+O27)/3</f>
        <v>263.3045281793257</v>
      </c>
      <c r="P28" s="167"/>
      <c r="Q28" s="168">
        <f>(Q19+Q23+Q27)/3</f>
        <v>4882.5179899921859</v>
      </c>
      <c r="R28" s="29"/>
      <c r="S28" s="29"/>
      <c r="T28" s="29"/>
      <c r="U28" s="13"/>
      <c r="V28" s="13"/>
      <c r="W28" s="29"/>
      <c r="X28" s="29"/>
      <c r="Y28" s="29"/>
    </row>
    <row r="29" spans="1:25" ht="13.2">
      <c r="A29" s="205" t="s">
        <v>22</v>
      </c>
      <c r="B29" s="202" t="s">
        <v>34</v>
      </c>
      <c r="C29" s="169">
        <v>1</v>
      </c>
      <c r="D29" s="170" t="s">
        <v>31</v>
      </c>
      <c r="E29" s="137">
        <v>4.7730718562874257</v>
      </c>
      <c r="F29" s="138" t="s">
        <v>17</v>
      </c>
      <c r="G29" s="139">
        <v>1</v>
      </c>
      <c r="H29" s="140">
        <v>0</v>
      </c>
      <c r="I29" s="141">
        <v>0</v>
      </c>
      <c r="J29" s="142">
        <v>1</v>
      </c>
      <c r="K29" s="143">
        <v>1</v>
      </c>
      <c r="L29" s="144">
        <v>0</v>
      </c>
      <c r="M29" s="145">
        <v>0</v>
      </c>
      <c r="N29" s="146">
        <v>0</v>
      </c>
      <c r="O29" s="147">
        <v>0</v>
      </c>
      <c r="P29" s="147">
        <f t="shared" si="0"/>
        <v>3</v>
      </c>
      <c r="Q29" s="148">
        <f>P29/(4.773/1000)</f>
        <v>628.53551225644253</v>
      </c>
      <c r="R29" s="29"/>
      <c r="S29" s="13"/>
      <c r="T29" s="13"/>
      <c r="U29" s="13"/>
      <c r="V29" s="13"/>
      <c r="W29" s="13"/>
      <c r="X29" s="13"/>
      <c r="Y29" s="13"/>
    </row>
    <row r="30" spans="1:25" ht="13.2">
      <c r="A30" s="206"/>
      <c r="B30" s="203"/>
      <c r="C30" s="171"/>
      <c r="D30" s="118"/>
      <c r="E30" s="116"/>
      <c r="F30" s="14" t="s">
        <v>18</v>
      </c>
      <c r="G30" s="81">
        <v>63</v>
      </c>
      <c r="H30" s="82">
        <v>9</v>
      </c>
      <c r="I30" s="83">
        <v>9</v>
      </c>
      <c r="J30" s="84">
        <v>12</v>
      </c>
      <c r="K30" s="85">
        <v>24</v>
      </c>
      <c r="L30" s="86">
        <v>2</v>
      </c>
      <c r="M30" s="87">
        <v>0</v>
      </c>
      <c r="N30" s="88">
        <v>1</v>
      </c>
      <c r="O30" s="76">
        <v>0</v>
      </c>
      <c r="P30" s="76">
        <f t="shared" si="0"/>
        <v>120</v>
      </c>
      <c r="Q30" s="150">
        <f t="shared" ref="Q30:Q31" si="8">P30/(4.773/1000)</f>
        <v>25141.420490257704</v>
      </c>
      <c r="R30" s="29"/>
      <c r="S30" s="13"/>
      <c r="T30" s="13"/>
      <c r="U30" s="13"/>
      <c r="V30" s="13"/>
      <c r="W30" s="13"/>
      <c r="X30" s="13"/>
      <c r="Y30" s="13"/>
    </row>
    <row r="31" spans="1:25" ht="13.2">
      <c r="A31" s="206"/>
      <c r="B31" s="203"/>
      <c r="C31" s="171"/>
      <c r="D31" s="118"/>
      <c r="E31" s="116"/>
      <c r="F31" s="16" t="s">
        <v>19</v>
      </c>
      <c r="G31" s="89">
        <f>SUM(G29:G30)</f>
        <v>64</v>
      </c>
      <c r="H31" s="90">
        <f>SUM(H29:H30)</f>
        <v>9</v>
      </c>
      <c r="I31" s="91">
        <f>SUM(I29:I30)</f>
        <v>9</v>
      </c>
      <c r="J31" s="92">
        <f>SUM(J29:J30)</f>
        <v>13</v>
      </c>
      <c r="K31" s="93">
        <f>SUM(K29:K30)</f>
        <v>25</v>
      </c>
      <c r="L31" s="94">
        <f>SUM(L29:L30)</f>
        <v>2</v>
      </c>
      <c r="M31" s="95">
        <f>SUM(M29:M30)</f>
        <v>0</v>
      </c>
      <c r="N31" s="96">
        <f>SUM(N29:N30)</f>
        <v>1</v>
      </c>
      <c r="O31" s="77">
        <f>SUM(O29:O30)</f>
        <v>0</v>
      </c>
      <c r="P31" s="77">
        <f t="shared" si="0"/>
        <v>123</v>
      </c>
      <c r="Q31" s="151">
        <f t="shared" si="8"/>
        <v>25769.956002514144</v>
      </c>
      <c r="R31" s="29"/>
      <c r="S31" s="11"/>
      <c r="T31" s="11"/>
      <c r="U31" s="13"/>
      <c r="V31" s="13"/>
      <c r="W31" s="11"/>
      <c r="X31" s="11"/>
      <c r="Y31" s="11"/>
    </row>
    <row r="32" spans="1:25" ht="13.2">
      <c r="A32" s="206"/>
      <c r="B32" s="203"/>
      <c r="C32" s="171"/>
      <c r="D32" s="118"/>
      <c r="E32" s="116"/>
      <c r="F32" s="18" t="s">
        <v>21</v>
      </c>
      <c r="G32" s="19">
        <f>G31/E29*1000</f>
        <v>13408.555732446119</v>
      </c>
      <c r="H32" s="20">
        <f>H31/E29*1000</f>
        <v>1885.5781498752356</v>
      </c>
      <c r="I32" s="21">
        <f>I31/E29*1000</f>
        <v>1885.5781498752356</v>
      </c>
      <c r="J32" s="22">
        <f>J31/E29*1000</f>
        <v>2723.6128831531178</v>
      </c>
      <c r="K32" s="23">
        <f>K31/E29*1000</f>
        <v>5237.7170829867646</v>
      </c>
      <c r="L32" s="24">
        <f>L31/E29*1000</f>
        <v>419.01736663894121</v>
      </c>
      <c r="M32" s="25">
        <f>M31/E29*1000</f>
        <v>0</v>
      </c>
      <c r="N32" s="26">
        <f>N31/E29*1000</f>
        <v>209.50868331947061</v>
      </c>
      <c r="O32" s="37">
        <f>O31/E29*1000</f>
        <v>0</v>
      </c>
      <c r="P32" s="34"/>
      <c r="Q32" s="172">
        <f>SUM(G32:O32)</f>
        <v>25769.568048294881</v>
      </c>
      <c r="R32" s="29"/>
      <c r="S32" s="29"/>
      <c r="T32" s="29"/>
      <c r="U32" s="13"/>
      <c r="V32" s="13"/>
      <c r="W32" s="29"/>
      <c r="X32" s="29"/>
      <c r="Y32" s="29"/>
    </row>
    <row r="33" spans="1:25" ht="13.2">
      <c r="A33" s="206"/>
      <c r="B33" s="203"/>
      <c r="C33" s="171"/>
      <c r="D33" s="118" t="s">
        <v>32</v>
      </c>
      <c r="E33" s="116">
        <v>4.9955473972602737</v>
      </c>
      <c r="F33" s="14" t="s">
        <v>17</v>
      </c>
      <c r="G33" s="81">
        <v>0</v>
      </c>
      <c r="H33" s="82">
        <v>0</v>
      </c>
      <c r="I33" s="83">
        <v>0</v>
      </c>
      <c r="J33" s="84">
        <v>0</v>
      </c>
      <c r="K33" s="85">
        <v>0</v>
      </c>
      <c r="L33" s="86">
        <v>0</v>
      </c>
      <c r="M33" s="87">
        <v>0</v>
      </c>
      <c r="N33" s="88">
        <v>0</v>
      </c>
      <c r="O33" s="76">
        <v>0</v>
      </c>
      <c r="P33" s="15">
        <f t="shared" si="0"/>
        <v>0</v>
      </c>
      <c r="Q33" s="154">
        <f>P33/(4.996/1000)</f>
        <v>0</v>
      </c>
      <c r="R33" s="29"/>
      <c r="S33" s="13"/>
      <c r="T33" s="13"/>
      <c r="U33" s="13"/>
      <c r="V33" s="13"/>
      <c r="W33" s="13"/>
      <c r="X33" s="13"/>
      <c r="Y33" s="13"/>
    </row>
    <row r="34" spans="1:25" ht="13.2">
      <c r="A34" s="206"/>
      <c r="B34" s="203"/>
      <c r="C34" s="171"/>
      <c r="D34" s="118"/>
      <c r="E34" s="116"/>
      <c r="F34" s="14" t="s">
        <v>18</v>
      </c>
      <c r="G34" s="81">
        <v>22</v>
      </c>
      <c r="H34" s="82">
        <v>14</v>
      </c>
      <c r="I34" s="83">
        <v>5</v>
      </c>
      <c r="J34" s="84">
        <v>8</v>
      </c>
      <c r="K34" s="85">
        <v>13</v>
      </c>
      <c r="L34" s="86">
        <v>2</v>
      </c>
      <c r="M34" s="87">
        <v>0</v>
      </c>
      <c r="N34" s="88">
        <v>0</v>
      </c>
      <c r="O34" s="76">
        <v>0</v>
      </c>
      <c r="P34" s="15">
        <f t="shared" si="0"/>
        <v>64</v>
      </c>
      <c r="Q34" s="154">
        <f t="shared" ref="Q34:Q35" si="9">P34/(4.996/1000)</f>
        <v>12810.248198558846</v>
      </c>
      <c r="R34" s="29"/>
      <c r="S34" s="13"/>
      <c r="T34" s="13"/>
      <c r="U34" s="13"/>
      <c r="V34" s="13"/>
      <c r="W34" s="13"/>
      <c r="X34" s="13"/>
      <c r="Y34" s="13"/>
    </row>
    <row r="35" spans="1:25" ht="13.2">
      <c r="A35" s="206"/>
      <c r="B35" s="203"/>
      <c r="C35" s="171"/>
      <c r="D35" s="118"/>
      <c r="E35" s="116"/>
      <c r="F35" s="16" t="s">
        <v>19</v>
      </c>
      <c r="G35" s="89">
        <f>SUM(G33:G34)</f>
        <v>22</v>
      </c>
      <c r="H35" s="90">
        <f>SUM(H33:H34)</f>
        <v>14</v>
      </c>
      <c r="I35" s="91">
        <f>SUM(I33:I34)</f>
        <v>5</v>
      </c>
      <c r="J35" s="92">
        <f>SUM(J33:J34)</f>
        <v>8</v>
      </c>
      <c r="K35" s="93">
        <f>SUM(K33:K34)</f>
        <v>13</v>
      </c>
      <c r="L35" s="94">
        <f>SUM(L33:L34)</f>
        <v>2</v>
      </c>
      <c r="M35" s="95">
        <f>SUM(M33:M34)</f>
        <v>0</v>
      </c>
      <c r="N35" s="96">
        <f>SUM(N33:N34)</f>
        <v>0</v>
      </c>
      <c r="O35" s="77">
        <f>SUM(O33:O34)</f>
        <v>0</v>
      </c>
      <c r="P35" s="17">
        <f t="shared" si="0"/>
        <v>64</v>
      </c>
      <c r="Q35" s="154">
        <f t="shared" si="9"/>
        <v>12810.248198558846</v>
      </c>
      <c r="R35" s="29"/>
      <c r="S35" s="11"/>
      <c r="T35" s="11"/>
      <c r="U35" s="13"/>
      <c r="V35" s="13"/>
      <c r="W35" s="11"/>
      <c r="X35" s="11"/>
      <c r="Y35" s="11"/>
    </row>
    <row r="36" spans="1:25" ht="13.2">
      <c r="A36" s="206"/>
      <c r="B36" s="203"/>
      <c r="C36" s="171"/>
      <c r="D36" s="118"/>
      <c r="E36" s="116"/>
      <c r="F36" s="18" t="s">
        <v>21</v>
      </c>
      <c r="G36" s="19">
        <f>G35/E33*1000</f>
        <v>4403.921782839162</v>
      </c>
      <c r="H36" s="20">
        <f>H35/E33*1000</f>
        <v>2802.4956799885576</v>
      </c>
      <c r="I36" s="21">
        <f>I35/E33*1000</f>
        <v>1000.8913142816278</v>
      </c>
      <c r="J36" s="22">
        <f>J35/E33*1000</f>
        <v>1601.4261028506044</v>
      </c>
      <c r="K36" s="23">
        <f>K35/E33*1000</f>
        <v>2602.3174171322321</v>
      </c>
      <c r="L36" s="24">
        <f>L35/E33*1000</f>
        <v>400.35652571265109</v>
      </c>
      <c r="M36" s="25">
        <f>M35/E33*1000</f>
        <v>0</v>
      </c>
      <c r="N36" s="26">
        <f>N35/E33*1000</f>
        <v>0</v>
      </c>
      <c r="O36" s="27">
        <f>O35/E33*1000</f>
        <v>0</v>
      </c>
      <c r="P36" s="28"/>
      <c r="Q36" s="173">
        <f>SUM(G36:O36)</f>
        <v>12811.408822804835</v>
      </c>
      <c r="R36" s="29"/>
      <c r="S36" s="29"/>
      <c r="T36" s="29"/>
      <c r="U36" s="13"/>
      <c r="V36" s="13"/>
      <c r="W36" s="29"/>
      <c r="X36" s="29"/>
      <c r="Y36" s="29"/>
    </row>
    <row r="37" spans="1:25" ht="13.2">
      <c r="A37" s="206"/>
      <c r="B37" s="203"/>
      <c r="C37" s="171"/>
      <c r="D37" s="118" t="s">
        <v>33</v>
      </c>
      <c r="E37" s="116">
        <v>3.7705890642615558</v>
      </c>
      <c r="F37" s="14" t="s">
        <v>17</v>
      </c>
      <c r="G37" s="81">
        <v>1</v>
      </c>
      <c r="H37" s="82">
        <v>0</v>
      </c>
      <c r="I37" s="83">
        <v>5</v>
      </c>
      <c r="J37" s="84">
        <v>2</v>
      </c>
      <c r="K37" s="85">
        <v>2</v>
      </c>
      <c r="L37" s="86">
        <v>1</v>
      </c>
      <c r="M37" s="87">
        <v>0</v>
      </c>
      <c r="N37" s="88">
        <v>0</v>
      </c>
      <c r="O37" s="76">
        <v>0</v>
      </c>
      <c r="P37" s="15">
        <f t="shared" si="0"/>
        <v>11</v>
      </c>
      <c r="Q37" s="154">
        <f>P37/(3.771/1000)</f>
        <v>2916.9981437284541</v>
      </c>
      <c r="R37" s="29"/>
      <c r="S37" s="13"/>
      <c r="T37" s="13"/>
      <c r="U37" s="13"/>
      <c r="V37" s="13"/>
      <c r="W37" s="13"/>
      <c r="X37" s="13"/>
      <c r="Y37" s="13"/>
    </row>
    <row r="38" spans="1:25" ht="13.2">
      <c r="A38" s="206"/>
      <c r="B38" s="203"/>
      <c r="C38" s="171"/>
      <c r="D38" s="118"/>
      <c r="E38" s="116"/>
      <c r="F38" s="14" t="s">
        <v>18</v>
      </c>
      <c r="G38" s="81">
        <v>29</v>
      </c>
      <c r="H38" s="82">
        <v>17</v>
      </c>
      <c r="I38" s="83">
        <v>9</v>
      </c>
      <c r="J38" s="84">
        <v>17</v>
      </c>
      <c r="K38" s="85">
        <v>24</v>
      </c>
      <c r="L38" s="86">
        <v>4</v>
      </c>
      <c r="M38" s="87">
        <v>2</v>
      </c>
      <c r="N38" s="88">
        <v>5</v>
      </c>
      <c r="O38" s="76">
        <v>18</v>
      </c>
      <c r="P38" s="15">
        <f t="shared" si="0"/>
        <v>125</v>
      </c>
      <c r="Q38" s="154">
        <f t="shared" ref="Q38:Q39" si="10">P38/(3.771/1000)</f>
        <v>33147.706178732435</v>
      </c>
      <c r="R38" s="29"/>
      <c r="S38" s="13"/>
      <c r="T38" s="13"/>
      <c r="U38" s="13"/>
      <c r="V38" s="13"/>
      <c r="W38" s="13"/>
      <c r="X38" s="13"/>
      <c r="Y38" s="13"/>
    </row>
    <row r="39" spans="1:25" ht="13.2">
      <c r="A39" s="206"/>
      <c r="B39" s="203"/>
      <c r="C39" s="171"/>
      <c r="D39" s="118"/>
      <c r="E39" s="116"/>
      <c r="F39" s="16" t="s">
        <v>19</v>
      </c>
      <c r="G39" s="89">
        <f>SUM(G37:G38)</f>
        <v>30</v>
      </c>
      <c r="H39" s="90">
        <f>SUM(H37:H38)</f>
        <v>17</v>
      </c>
      <c r="I39" s="91">
        <f>SUM(I37:I38)</f>
        <v>14</v>
      </c>
      <c r="J39" s="92">
        <f>SUM(J37:J38)</f>
        <v>19</v>
      </c>
      <c r="K39" s="93">
        <f>SUM(K37:K38)</f>
        <v>26</v>
      </c>
      <c r="L39" s="94">
        <f>SUM(L37:L38)</f>
        <v>5</v>
      </c>
      <c r="M39" s="95">
        <f>SUM(M37:M38)</f>
        <v>2</v>
      </c>
      <c r="N39" s="96">
        <f>SUM(N37:N38)</f>
        <v>5</v>
      </c>
      <c r="O39" s="77">
        <f>SUM(O37:O38)</f>
        <v>18</v>
      </c>
      <c r="P39" s="17">
        <f t="shared" si="0"/>
        <v>136</v>
      </c>
      <c r="Q39" s="154">
        <f t="shared" si="10"/>
        <v>36064.704322460886</v>
      </c>
      <c r="R39" s="29"/>
      <c r="S39" s="11"/>
      <c r="T39" s="11"/>
      <c r="U39" s="13"/>
      <c r="V39" s="13"/>
      <c r="W39" s="11"/>
      <c r="X39" s="11"/>
      <c r="Y39" s="11"/>
    </row>
    <row r="40" spans="1:25" ht="13.2">
      <c r="A40" s="206"/>
      <c r="B40" s="203"/>
      <c r="C40" s="171"/>
      <c r="D40" s="119"/>
      <c r="E40" s="117"/>
      <c r="F40" s="35" t="s">
        <v>21</v>
      </c>
      <c r="G40" s="19">
        <f>G39/E37*1000</f>
        <v>7956.3165035262991</v>
      </c>
      <c r="H40" s="20">
        <f>H39/E37*1000</f>
        <v>4508.5793519982362</v>
      </c>
      <c r="I40" s="21">
        <f>I39/E37*1000</f>
        <v>3712.9477016456058</v>
      </c>
      <c r="J40" s="22">
        <f>J39/E37*1000</f>
        <v>5039.0004522333229</v>
      </c>
      <c r="K40" s="23">
        <f>K39/E37*1000</f>
        <v>6895.4743030561249</v>
      </c>
      <c r="L40" s="24">
        <f>L39/E37*1000</f>
        <v>1326.0527505877164</v>
      </c>
      <c r="M40" s="25">
        <f>M39/E37*1000</f>
        <v>530.42110023508656</v>
      </c>
      <c r="N40" s="26">
        <f>N39/E37*1000</f>
        <v>1326.0527505877164</v>
      </c>
      <c r="O40" s="27">
        <f>O39/E37*1000</f>
        <v>4773.7899021157791</v>
      </c>
      <c r="P40" s="28"/>
      <c r="Q40" s="173">
        <f>SUM(G40:O40)</f>
        <v>36068.63481598589</v>
      </c>
      <c r="R40" s="29"/>
      <c r="S40" s="29"/>
      <c r="T40" s="29"/>
      <c r="U40" s="13"/>
      <c r="V40" s="13"/>
      <c r="W40" s="29"/>
      <c r="X40" s="29"/>
      <c r="Y40" s="29"/>
    </row>
    <row r="41" spans="1:25" ht="13.8" thickBot="1">
      <c r="A41" s="206"/>
      <c r="B41" s="203"/>
      <c r="C41" s="174"/>
      <c r="D41" s="156" t="s">
        <v>37</v>
      </c>
      <c r="E41" s="157"/>
      <c r="F41" s="175" t="s">
        <v>38</v>
      </c>
      <c r="G41" s="159">
        <f>(G32+G36+G40)/3</f>
        <v>8589.5980062705275</v>
      </c>
      <c r="H41" s="159">
        <f t="shared" ref="H41:O41" si="11">(H32+H36+H40)/3</f>
        <v>3065.5510606206767</v>
      </c>
      <c r="I41" s="159">
        <f t="shared" si="11"/>
        <v>2199.8057219341567</v>
      </c>
      <c r="J41" s="159">
        <f t="shared" si="11"/>
        <v>3121.3464794123483</v>
      </c>
      <c r="K41" s="159">
        <f t="shared" si="11"/>
        <v>4911.8362677250407</v>
      </c>
      <c r="L41" s="159">
        <f t="shared" si="11"/>
        <v>715.14221431310295</v>
      </c>
      <c r="M41" s="159">
        <f t="shared" si="11"/>
        <v>176.80703341169553</v>
      </c>
      <c r="N41" s="159">
        <f t="shared" si="11"/>
        <v>511.85381130239574</v>
      </c>
      <c r="O41" s="159">
        <f t="shared" si="11"/>
        <v>1591.2633007052598</v>
      </c>
      <c r="P41" s="159"/>
      <c r="Q41" s="176">
        <f>(Q32+Q36+Q40)/3</f>
        <v>24883.203895695202</v>
      </c>
      <c r="R41" s="29"/>
      <c r="S41" s="29"/>
      <c r="T41" s="29"/>
      <c r="U41" s="13"/>
      <c r="V41" s="13"/>
      <c r="W41" s="29"/>
      <c r="X41" s="29"/>
      <c r="Y41" s="29"/>
    </row>
    <row r="42" spans="1:25" ht="13.2">
      <c r="A42" s="206"/>
      <c r="B42" s="203"/>
      <c r="C42" s="169">
        <v>2</v>
      </c>
      <c r="D42" s="170" t="s">
        <v>31</v>
      </c>
      <c r="E42" s="137">
        <v>2.2646665186500883</v>
      </c>
      <c r="F42" s="138" t="s">
        <v>17</v>
      </c>
      <c r="G42" s="139">
        <v>0</v>
      </c>
      <c r="H42" s="140">
        <v>0</v>
      </c>
      <c r="I42" s="141">
        <v>0</v>
      </c>
      <c r="J42" s="142">
        <v>0</v>
      </c>
      <c r="K42" s="143">
        <v>0</v>
      </c>
      <c r="L42" s="144">
        <v>0</v>
      </c>
      <c r="M42" s="145">
        <v>0</v>
      </c>
      <c r="N42" s="146">
        <v>0</v>
      </c>
      <c r="O42" s="147">
        <v>0</v>
      </c>
      <c r="P42" s="177">
        <f t="shared" si="0"/>
        <v>0</v>
      </c>
      <c r="Q42" s="178">
        <f>P42/(2.265/1000)</f>
        <v>0</v>
      </c>
      <c r="R42" s="29"/>
      <c r="S42" s="13"/>
      <c r="T42" s="13"/>
      <c r="U42" s="13"/>
      <c r="V42" s="13"/>
      <c r="W42" s="13"/>
      <c r="X42" s="13"/>
      <c r="Y42" s="13"/>
    </row>
    <row r="43" spans="1:25" ht="13.2">
      <c r="A43" s="206"/>
      <c r="B43" s="203"/>
      <c r="C43" s="171"/>
      <c r="D43" s="118"/>
      <c r="E43" s="116"/>
      <c r="F43" s="14" t="s">
        <v>18</v>
      </c>
      <c r="G43" s="81">
        <v>10</v>
      </c>
      <c r="H43" s="82">
        <v>4</v>
      </c>
      <c r="I43" s="83">
        <v>1</v>
      </c>
      <c r="J43" s="84">
        <v>1</v>
      </c>
      <c r="K43" s="85">
        <v>3</v>
      </c>
      <c r="L43" s="86">
        <v>0</v>
      </c>
      <c r="M43" s="87">
        <v>0</v>
      </c>
      <c r="N43" s="88">
        <v>0</v>
      </c>
      <c r="O43" s="76">
        <v>0</v>
      </c>
      <c r="P43" s="15">
        <f t="shared" si="0"/>
        <v>19</v>
      </c>
      <c r="Q43" s="154">
        <f t="shared" ref="Q43:Q44" si="12">P43/(2.265/1000)</f>
        <v>8388.5209713024287</v>
      </c>
      <c r="R43" s="29"/>
      <c r="S43" s="13"/>
      <c r="T43" s="13"/>
      <c r="U43" s="13"/>
      <c r="V43" s="13"/>
      <c r="W43" s="13"/>
      <c r="X43" s="13"/>
      <c r="Y43" s="13"/>
    </row>
    <row r="44" spans="1:25" ht="13.2">
      <c r="A44" s="206"/>
      <c r="B44" s="203"/>
      <c r="C44" s="171"/>
      <c r="D44" s="118"/>
      <c r="E44" s="116"/>
      <c r="F44" s="16" t="s">
        <v>19</v>
      </c>
      <c r="G44" s="89">
        <f>SUM(G42:G43)</f>
        <v>10</v>
      </c>
      <c r="H44" s="90">
        <f>SUM(H42:H43)</f>
        <v>4</v>
      </c>
      <c r="I44" s="91">
        <f>SUM(I42:I43)</f>
        <v>1</v>
      </c>
      <c r="J44" s="92">
        <f>SUM(J42:J43)</f>
        <v>1</v>
      </c>
      <c r="K44" s="93">
        <f>SUM(K42:K43)</f>
        <v>3</v>
      </c>
      <c r="L44" s="94">
        <f>SUM(L42:L43)</f>
        <v>0</v>
      </c>
      <c r="M44" s="95">
        <f>SUM(M42:M43)</f>
        <v>0</v>
      </c>
      <c r="N44" s="96">
        <f>SUM(N42:N43)</f>
        <v>0</v>
      </c>
      <c r="O44" s="77">
        <f>SUM(O42:O43)</f>
        <v>0</v>
      </c>
      <c r="P44" s="17">
        <f t="shared" si="0"/>
        <v>19</v>
      </c>
      <c r="Q44" s="154">
        <f t="shared" si="12"/>
        <v>8388.5209713024287</v>
      </c>
      <c r="R44" s="29"/>
      <c r="S44" s="11"/>
      <c r="T44" s="11"/>
      <c r="U44" s="13"/>
      <c r="V44" s="13"/>
      <c r="W44" s="11"/>
      <c r="X44" s="11"/>
      <c r="Y44" s="11"/>
    </row>
    <row r="45" spans="1:25" ht="13.2">
      <c r="A45" s="206"/>
      <c r="B45" s="203"/>
      <c r="C45" s="171"/>
      <c r="D45" s="118"/>
      <c r="E45" s="116"/>
      <c r="F45" s="35" t="s">
        <v>21</v>
      </c>
      <c r="G45" s="19">
        <f>G44/E42*1000</f>
        <v>4415.6611658482734</v>
      </c>
      <c r="H45" s="20">
        <f>H44/E42*1000</f>
        <v>1766.2644663393094</v>
      </c>
      <c r="I45" s="21">
        <f>I44/E42*1000</f>
        <v>441.56611658482734</v>
      </c>
      <c r="J45" s="22">
        <f>J44/E42*1000</f>
        <v>441.56611658482734</v>
      </c>
      <c r="K45" s="23">
        <f>K44/E42*1000</f>
        <v>1324.6983497544823</v>
      </c>
      <c r="L45" s="38">
        <f>L44/E42*1000</f>
        <v>0</v>
      </c>
      <c r="M45" s="39">
        <f>M44/E42*1000</f>
        <v>0</v>
      </c>
      <c r="N45" s="40">
        <f>N44/E42*1000</f>
        <v>0</v>
      </c>
      <c r="O45" s="37">
        <f>O44/E42*1000</f>
        <v>0</v>
      </c>
      <c r="P45" s="34"/>
      <c r="Q45" s="173">
        <f>SUM(G45:O45)</f>
        <v>8389.7562151117199</v>
      </c>
      <c r="R45" s="29"/>
      <c r="S45" s="29"/>
      <c r="T45" s="29"/>
      <c r="U45" s="13"/>
      <c r="V45" s="13"/>
      <c r="W45" s="29"/>
      <c r="X45" s="29"/>
      <c r="Y45" s="29"/>
    </row>
    <row r="46" spans="1:25" ht="13.2">
      <c r="A46" s="206"/>
      <c r="B46" s="203"/>
      <c r="C46" s="171"/>
      <c r="D46" s="118" t="s">
        <v>32</v>
      </c>
      <c r="E46" s="116">
        <v>2.0770424158598431</v>
      </c>
      <c r="F46" s="14" t="s">
        <v>17</v>
      </c>
      <c r="G46" s="81">
        <v>0</v>
      </c>
      <c r="H46" s="82">
        <v>0</v>
      </c>
      <c r="I46" s="83">
        <v>0</v>
      </c>
      <c r="J46" s="84">
        <v>0</v>
      </c>
      <c r="K46" s="85">
        <v>0</v>
      </c>
      <c r="L46" s="86">
        <v>0</v>
      </c>
      <c r="M46" s="87">
        <v>0</v>
      </c>
      <c r="N46" s="88">
        <v>0</v>
      </c>
      <c r="O46" s="76">
        <v>0</v>
      </c>
      <c r="P46" s="15">
        <f t="shared" si="0"/>
        <v>0</v>
      </c>
      <c r="Q46" s="154">
        <f>P46/(2.077/1000)</f>
        <v>0</v>
      </c>
      <c r="R46" s="29"/>
      <c r="S46" s="13"/>
      <c r="T46" s="13"/>
      <c r="U46" s="13"/>
      <c r="V46" s="13"/>
      <c r="W46" s="13"/>
      <c r="X46" s="13"/>
      <c r="Y46" s="13"/>
    </row>
    <row r="47" spans="1:25" ht="13.2">
      <c r="A47" s="206"/>
      <c r="B47" s="203"/>
      <c r="C47" s="171"/>
      <c r="D47" s="118"/>
      <c r="E47" s="116"/>
      <c r="F47" s="14" t="s">
        <v>18</v>
      </c>
      <c r="G47" s="81">
        <v>0</v>
      </c>
      <c r="H47" s="82">
        <v>17</v>
      </c>
      <c r="I47" s="83">
        <v>0</v>
      </c>
      <c r="J47" s="84">
        <v>1</v>
      </c>
      <c r="K47" s="85">
        <v>0</v>
      </c>
      <c r="L47" s="86">
        <v>0</v>
      </c>
      <c r="M47" s="87">
        <v>0</v>
      </c>
      <c r="N47" s="88">
        <v>0</v>
      </c>
      <c r="O47" s="76">
        <v>0</v>
      </c>
      <c r="P47" s="15">
        <f t="shared" si="0"/>
        <v>18</v>
      </c>
      <c r="Q47" s="154">
        <f t="shared" ref="Q47:Q48" si="13">P47/(2.077/1000)</f>
        <v>8666.345690900338</v>
      </c>
      <c r="R47" s="29"/>
      <c r="S47" s="13"/>
      <c r="T47" s="13"/>
      <c r="U47" s="13"/>
      <c r="V47" s="13"/>
      <c r="W47" s="13"/>
      <c r="X47" s="13"/>
      <c r="Y47" s="13"/>
    </row>
    <row r="48" spans="1:25" ht="13.2">
      <c r="A48" s="206"/>
      <c r="B48" s="203"/>
      <c r="C48" s="171"/>
      <c r="D48" s="118"/>
      <c r="E48" s="116"/>
      <c r="F48" s="16" t="s">
        <v>19</v>
      </c>
      <c r="G48" s="89">
        <f>SUM(G46:G47)</f>
        <v>0</v>
      </c>
      <c r="H48" s="90">
        <f>SUM(H46:H47)</f>
        <v>17</v>
      </c>
      <c r="I48" s="91">
        <f>SUM(I46:I47)</f>
        <v>0</v>
      </c>
      <c r="J48" s="92">
        <f>SUM(J46:J47)</f>
        <v>1</v>
      </c>
      <c r="K48" s="93">
        <f>SUM(K46:K47)</f>
        <v>0</v>
      </c>
      <c r="L48" s="94">
        <f>SUM(L46:L47)</f>
        <v>0</v>
      </c>
      <c r="M48" s="95">
        <f>SUM(M46:M47)</f>
        <v>0</v>
      </c>
      <c r="N48" s="96">
        <f>SUM(N46:N47)</f>
        <v>0</v>
      </c>
      <c r="O48" s="77">
        <f>SUM(O46:O47)</f>
        <v>0</v>
      </c>
      <c r="P48" s="17">
        <f t="shared" si="0"/>
        <v>18</v>
      </c>
      <c r="Q48" s="154">
        <f t="shared" si="13"/>
        <v>8666.345690900338</v>
      </c>
      <c r="R48" s="29"/>
      <c r="S48" s="11"/>
      <c r="T48" s="11"/>
      <c r="U48" s="13"/>
      <c r="V48" s="13"/>
      <c r="W48" s="11"/>
      <c r="X48" s="11"/>
      <c r="Y48" s="11"/>
    </row>
    <row r="49" spans="1:25" ht="13.2">
      <c r="A49" s="206"/>
      <c r="B49" s="203"/>
      <c r="C49" s="171"/>
      <c r="D49" s="118"/>
      <c r="E49" s="116"/>
      <c r="F49" s="35" t="s">
        <v>21</v>
      </c>
      <c r="G49" s="41">
        <f>G48/E46*1000</f>
        <v>0</v>
      </c>
      <c r="H49" s="20">
        <f>H48/E46*1000</f>
        <v>8184.7148956572601</v>
      </c>
      <c r="I49" s="21">
        <f>I48/E46*1000</f>
        <v>0</v>
      </c>
      <c r="J49" s="22">
        <f>J48/E46*1000</f>
        <v>481.45381739160359</v>
      </c>
      <c r="K49" s="42">
        <f>K48/E46*1000</f>
        <v>0</v>
      </c>
      <c r="L49" s="38">
        <f>L48/E46*1000</f>
        <v>0</v>
      </c>
      <c r="M49" s="39">
        <f>M48/E46*1000</f>
        <v>0</v>
      </c>
      <c r="N49" s="40">
        <f>N48/E46*1000</f>
        <v>0</v>
      </c>
      <c r="O49" s="37">
        <f>O48/E46*1000</f>
        <v>0</v>
      </c>
      <c r="P49" s="34"/>
      <c r="Q49" s="173">
        <f>SUM(G49:O49)</f>
        <v>8666.1687130488644</v>
      </c>
      <c r="R49" s="29"/>
      <c r="S49" s="29"/>
      <c r="T49" s="29"/>
      <c r="U49" s="13"/>
      <c r="V49" s="13"/>
      <c r="W49" s="29"/>
      <c r="X49" s="29"/>
      <c r="Y49" s="29"/>
    </row>
    <row r="50" spans="1:25" ht="13.2">
      <c r="A50" s="206"/>
      <c r="B50" s="203"/>
      <c r="C50" s="171"/>
      <c r="D50" s="118" t="s">
        <v>33</v>
      </c>
      <c r="E50" s="116">
        <v>2.154935588507878</v>
      </c>
      <c r="F50" s="14" t="s">
        <v>17</v>
      </c>
      <c r="G50" s="81">
        <v>0</v>
      </c>
      <c r="H50" s="82">
        <v>0</v>
      </c>
      <c r="I50" s="83">
        <v>0</v>
      </c>
      <c r="J50" s="84">
        <v>0</v>
      </c>
      <c r="K50" s="85">
        <v>0</v>
      </c>
      <c r="L50" s="86">
        <v>0</v>
      </c>
      <c r="M50" s="87">
        <v>0</v>
      </c>
      <c r="N50" s="88">
        <v>0</v>
      </c>
      <c r="O50" s="76">
        <v>0</v>
      </c>
      <c r="P50" s="15">
        <f t="shared" si="0"/>
        <v>0</v>
      </c>
      <c r="Q50" s="154">
        <f>P50/(2.155/1000)</f>
        <v>0</v>
      </c>
      <c r="R50" s="29"/>
      <c r="S50" s="13"/>
      <c r="T50" s="13"/>
      <c r="U50" s="13"/>
      <c r="V50" s="13"/>
      <c r="W50" s="13"/>
      <c r="X50" s="13"/>
      <c r="Y50" s="13"/>
    </row>
    <row r="51" spans="1:25" ht="13.2">
      <c r="A51" s="206"/>
      <c r="B51" s="203"/>
      <c r="C51" s="171"/>
      <c r="D51" s="118"/>
      <c r="E51" s="116"/>
      <c r="F51" s="14" t="s">
        <v>18</v>
      </c>
      <c r="G51" s="81">
        <v>2</v>
      </c>
      <c r="H51" s="82">
        <v>4</v>
      </c>
      <c r="I51" s="83">
        <v>1</v>
      </c>
      <c r="J51" s="84">
        <v>0</v>
      </c>
      <c r="K51" s="85">
        <v>2</v>
      </c>
      <c r="L51" s="86">
        <v>1</v>
      </c>
      <c r="M51" s="87">
        <v>0</v>
      </c>
      <c r="N51" s="88">
        <v>0</v>
      </c>
      <c r="O51" s="76">
        <v>0</v>
      </c>
      <c r="P51" s="15">
        <f t="shared" si="0"/>
        <v>10</v>
      </c>
      <c r="Q51" s="154">
        <f t="shared" ref="Q51:Q52" si="14">P51/(2.155/1000)</f>
        <v>4640.3712296983767</v>
      </c>
      <c r="R51" s="29"/>
      <c r="S51" s="13"/>
      <c r="T51" s="13"/>
      <c r="U51" s="13"/>
      <c r="V51" s="13"/>
      <c r="W51" s="13"/>
      <c r="X51" s="13"/>
      <c r="Y51" s="13"/>
    </row>
    <row r="52" spans="1:25" ht="13.2">
      <c r="A52" s="206"/>
      <c r="B52" s="203"/>
      <c r="C52" s="171"/>
      <c r="D52" s="118"/>
      <c r="E52" s="116"/>
      <c r="F52" s="16" t="s">
        <v>19</v>
      </c>
      <c r="G52" s="89">
        <f>SUM(G50:G51)</f>
        <v>2</v>
      </c>
      <c r="H52" s="90">
        <f t="shared" ref="H52:Q52" si="15">SUM(H50:H51)</f>
        <v>4</v>
      </c>
      <c r="I52" s="91">
        <f t="shared" si="15"/>
        <v>1</v>
      </c>
      <c r="J52" s="92">
        <f t="shared" si="15"/>
        <v>0</v>
      </c>
      <c r="K52" s="93">
        <f t="shared" si="15"/>
        <v>2</v>
      </c>
      <c r="L52" s="94">
        <f t="shared" si="15"/>
        <v>1</v>
      </c>
      <c r="M52" s="95">
        <f t="shared" si="15"/>
        <v>0</v>
      </c>
      <c r="N52" s="96">
        <f t="shared" si="15"/>
        <v>0</v>
      </c>
      <c r="O52" s="77">
        <f t="shared" si="15"/>
        <v>0</v>
      </c>
      <c r="P52" s="17">
        <f t="shared" si="0"/>
        <v>10</v>
      </c>
      <c r="Q52" s="154">
        <f t="shared" si="14"/>
        <v>4640.3712296983767</v>
      </c>
      <c r="R52" s="29"/>
      <c r="S52" s="11"/>
      <c r="T52" s="11"/>
      <c r="U52" s="13"/>
      <c r="V52" s="13"/>
      <c r="W52" s="11"/>
      <c r="X52" s="11"/>
      <c r="Y52" s="11"/>
    </row>
    <row r="53" spans="1:25" ht="13.2">
      <c r="A53" s="206"/>
      <c r="B53" s="203"/>
      <c r="C53" s="171"/>
      <c r="D53" s="119"/>
      <c r="E53" s="117"/>
      <c r="F53" s="35" t="s">
        <v>21</v>
      </c>
      <c r="G53" s="19">
        <f>G52/E50*1000</f>
        <v>928.10198628017531</v>
      </c>
      <c r="H53" s="20">
        <f>H52/E50*1000</f>
        <v>1856.2039725603506</v>
      </c>
      <c r="I53" s="21">
        <f>I52/E50*1000</f>
        <v>464.05099314008766</v>
      </c>
      <c r="J53" s="22">
        <f>J52/E50*1000</f>
        <v>0</v>
      </c>
      <c r="K53" s="23">
        <f>K52/2.155*1000</f>
        <v>928.07424593967528</v>
      </c>
      <c r="L53" s="24">
        <f t="shared" ref="L53:O53" si="16">L52/2.155*1000</f>
        <v>464.03712296983764</v>
      </c>
      <c r="M53" s="39">
        <f t="shared" si="16"/>
        <v>0</v>
      </c>
      <c r="N53" s="40">
        <f t="shared" si="16"/>
        <v>0</v>
      </c>
      <c r="O53" s="37">
        <f t="shared" si="16"/>
        <v>0</v>
      </c>
      <c r="P53" s="34"/>
      <c r="Q53" s="173">
        <f>SUM(G53:O53)</f>
        <v>4640.4683208901261</v>
      </c>
      <c r="R53" s="29"/>
      <c r="S53" s="29"/>
      <c r="T53" s="29"/>
      <c r="U53" s="13"/>
      <c r="V53" s="13"/>
      <c r="W53" s="29"/>
      <c r="X53" s="29"/>
      <c r="Y53" s="29"/>
    </row>
    <row r="54" spans="1:25" ht="13.8" thickBot="1">
      <c r="A54" s="207"/>
      <c r="B54" s="204"/>
      <c r="C54" s="174"/>
      <c r="D54" s="156" t="s">
        <v>37</v>
      </c>
      <c r="E54" s="157"/>
      <c r="F54" s="175" t="s">
        <v>38</v>
      </c>
      <c r="G54" s="159">
        <f>(G45+G49+G53)/3</f>
        <v>1781.2543840428161</v>
      </c>
      <c r="H54" s="159">
        <f t="shared" ref="H54:O54" si="17">(H45+H49+H53)/3</f>
        <v>3935.7277781856396</v>
      </c>
      <c r="I54" s="159">
        <f t="shared" si="17"/>
        <v>301.87236990830502</v>
      </c>
      <c r="J54" s="159">
        <f t="shared" si="17"/>
        <v>307.67331132547696</v>
      </c>
      <c r="K54" s="159">
        <f t="shared" si="17"/>
        <v>750.92419856471918</v>
      </c>
      <c r="L54" s="159">
        <f t="shared" si="17"/>
        <v>154.67904098994589</v>
      </c>
      <c r="M54" s="159">
        <f t="shared" si="17"/>
        <v>0</v>
      </c>
      <c r="N54" s="159">
        <f t="shared" si="17"/>
        <v>0</v>
      </c>
      <c r="O54" s="159">
        <f t="shared" si="17"/>
        <v>0</v>
      </c>
      <c r="P54" s="159"/>
      <c r="Q54" s="176">
        <f>(Q45+Q49+Q53)/3</f>
        <v>7232.1310830169032</v>
      </c>
      <c r="R54" s="29"/>
      <c r="S54" s="29"/>
      <c r="T54" s="29"/>
      <c r="U54" s="13"/>
      <c r="V54" s="13"/>
      <c r="W54" s="29"/>
      <c r="X54" s="29"/>
      <c r="Y54" s="29"/>
    </row>
    <row r="55" spans="1:25" ht="13.2">
      <c r="A55" s="205" t="s">
        <v>23</v>
      </c>
      <c r="B55" s="202" t="s">
        <v>36</v>
      </c>
      <c r="C55" s="169">
        <v>1</v>
      </c>
      <c r="D55" s="170" t="s">
        <v>31</v>
      </c>
      <c r="E55" s="137">
        <v>5.1601314373558802</v>
      </c>
      <c r="F55" s="138" t="s">
        <v>17</v>
      </c>
      <c r="G55" s="139">
        <v>1</v>
      </c>
      <c r="H55" s="140">
        <v>0</v>
      </c>
      <c r="I55" s="141">
        <v>0</v>
      </c>
      <c r="J55" s="142">
        <v>0</v>
      </c>
      <c r="K55" s="143">
        <v>0</v>
      </c>
      <c r="L55" s="144">
        <v>0</v>
      </c>
      <c r="M55" s="145">
        <v>0</v>
      </c>
      <c r="N55" s="146">
        <v>0</v>
      </c>
      <c r="O55" s="147">
        <v>0</v>
      </c>
      <c r="P55" s="177">
        <f t="shared" si="0"/>
        <v>1</v>
      </c>
      <c r="Q55" s="178">
        <f>P55/(5.16/1000)</f>
        <v>193.79844961240309</v>
      </c>
      <c r="R55" s="29"/>
      <c r="S55" s="13"/>
      <c r="T55" s="13"/>
      <c r="U55" s="13"/>
      <c r="V55" s="13"/>
      <c r="W55" s="13"/>
      <c r="X55" s="13"/>
      <c r="Y55" s="13"/>
    </row>
    <row r="56" spans="1:25" ht="13.2">
      <c r="A56" s="206"/>
      <c r="B56" s="203"/>
      <c r="C56" s="171"/>
      <c r="D56" s="118"/>
      <c r="E56" s="116"/>
      <c r="F56" s="14" t="s">
        <v>18</v>
      </c>
      <c r="G56" s="81">
        <v>65</v>
      </c>
      <c r="H56" s="82">
        <v>13</v>
      </c>
      <c r="I56" s="83">
        <v>10</v>
      </c>
      <c r="J56" s="84">
        <v>12</v>
      </c>
      <c r="K56" s="85">
        <v>9</v>
      </c>
      <c r="L56" s="86">
        <v>5</v>
      </c>
      <c r="M56" s="87">
        <v>0</v>
      </c>
      <c r="N56" s="88">
        <v>3</v>
      </c>
      <c r="O56" s="76">
        <v>8</v>
      </c>
      <c r="P56" s="15">
        <f t="shared" si="0"/>
        <v>125</v>
      </c>
      <c r="Q56" s="154">
        <f t="shared" ref="Q56:Q57" si="18">P56/(5.16/1000)</f>
        <v>24224.806201550386</v>
      </c>
      <c r="R56" s="29"/>
      <c r="S56" s="13"/>
      <c r="T56" s="13"/>
      <c r="U56" s="13"/>
      <c r="V56" s="13"/>
      <c r="W56" s="13"/>
      <c r="X56" s="13"/>
      <c r="Y56" s="13"/>
    </row>
    <row r="57" spans="1:25" ht="13.2">
      <c r="A57" s="206"/>
      <c r="B57" s="203"/>
      <c r="C57" s="171"/>
      <c r="D57" s="118"/>
      <c r="E57" s="116"/>
      <c r="F57" s="16" t="s">
        <v>19</v>
      </c>
      <c r="G57" s="89">
        <f>SUM(G55:G56)</f>
        <v>66</v>
      </c>
      <c r="H57" s="90">
        <f>SUM(H55:H56)</f>
        <v>13</v>
      </c>
      <c r="I57" s="91">
        <f>SUM(I55:I56)</f>
        <v>10</v>
      </c>
      <c r="J57" s="92">
        <f>SUM(J55:J56)</f>
        <v>12</v>
      </c>
      <c r="K57" s="93">
        <f>SUM(K55:K56)</f>
        <v>9</v>
      </c>
      <c r="L57" s="94">
        <f>SUM(L55:L56)</f>
        <v>5</v>
      </c>
      <c r="M57" s="95">
        <f>SUM(M55:M56)</f>
        <v>0</v>
      </c>
      <c r="N57" s="96">
        <f>SUM(N55:N56)</f>
        <v>3</v>
      </c>
      <c r="O57" s="77">
        <f>SUM(O55:O56)</f>
        <v>8</v>
      </c>
      <c r="P57" s="17">
        <f t="shared" si="0"/>
        <v>126</v>
      </c>
      <c r="Q57" s="154">
        <f t="shared" si="18"/>
        <v>24418.604651162786</v>
      </c>
      <c r="R57" s="29"/>
      <c r="S57" s="11"/>
      <c r="T57" s="11"/>
      <c r="U57" s="13"/>
      <c r="V57" s="13"/>
      <c r="W57" s="11"/>
      <c r="X57" s="11"/>
      <c r="Y57" s="11"/>
    </row>
    <row r="58" spans="1:25" ht="13.2">
      <c r="A58" s="206"/>
      <c r="B58" s="203"/>
      <c r="C58" s="171"/>
      <c r="D58" s="118"/>
      <c r="E58" s="116"/>
      <c r="F58" s="35" t="s">
        <v>21</v>
      </c>
      <c r="G58" s="19">
        <f>G57/5.16*1000</f>
        <v>12790.697674418605</v>
      </c>
      <c r="H58" s="20">
        <f t="shared" ref="H58:O58" si="19">H57/5.16*1000</f>
        <v>2519.3798449612405</v>
      </c>
      <c r="I58" s="21">
        <f t="shared" si="19"/>
        <v>1937.984496124031</v>
      </c>
      <c r="J58" s="22">
        <f t="shared" si="19"/>
        <v>2325.5813953488373</v>
      </c>
      <c r="K58" s="23">
        <f t="shared" si="19"/>
        <v>1744.1860465116279</v>
      </c>
      <c r="L58" s="24">
        <f t="shared" si="19"/>
        <v>968.99224806201551</v>
      </c>
      <c r="M58" s="25">
        <f t="shared" si="19"/>
        <v>0</v>
      </c>
      <c r="N58" s="26">
        <f t="shared" si="19"/>
        <v>581.39534883720933</v>
      </c>
      <c r="O58" s="27">
        <f t="shared" si="19"/>
        <v>1550.3875968992247</v>
      </c>
      <c r="P58" s="32"/>
      <c r="Q58" s="173">
        <f>SUM(G58:O58)</f>
        <v>24418.604651162794</v>
      </c>
      <c r="R58" s="29"/>
      <c r="S58" s="29"/>
      <c r="T58" s="29"/>
      <c r="U58" s="13"/>
      <c r="V58" s="13"/>
      <c r="W58" s="29"/>
      <c r="X58" s="29"/>
      <c r="Y58" s="29"/>
    </row>
    <row r="59" spans="1:25" ht="13.2">
      <c r="A59" s="206"/>
      <c r="B59" s="203"/>
      <c r="C59" s="171"/>
      <c r="D59" s="118" t="s">
        <v>32</v>
      </c>
      <c r="E59" s="116">
        <v>7.6733624454148499</v>
      </c>
      <c r="F59" s="14" t="s">
        <v>17</v>
      </c>
      <c r="G59" s="81">
        <v>1</v>
      </c>
      <c r="H59" s="82">
        <v>0</v>
      </c>
      <c r="I59" s="83">
        <v>0</v>
      </c>
      <c r="J59" s="84">
        <v>1</v>
      </c>
      <c r="K59" s="85">
        <v>0</v>
      </c>
      <c r="L59" s="86">
        <v>0</v>
      </c>
      <c r="M59" s="87">
        <v>0</v>
      </c>
      <c r="N59" s="88">
        <v>0</v>
      </c>
      <c r="O59" s="76">
        <v>0</v>
      </c>
      <c r="P59" s="15">
        <f t="shared" si="0"/>
        <v>2</v>
      </c>
      <c r="Q59" s="154">
        <f>P59/(7.673/1000)</f>
        <v>260.65424214779097</v>
      </c>
      <c r="R59" s="29"/>
      <c r="S59" s="13"/>
      <c r="T59" s="13"/>
      <c r="U59" s="13"/>
      <c r="V59" s="13"/>
      <c r="W59" s="13"/>
      <c r="X59" s="13"/>
      <c r="Y59" s="13"/>
    </row>
    <row r="60" spans="1:25" ht="13.2">
      <c r="A60" s="206"/>
      <c r="B60" s="203"/>
      <c r="C60" s="171"/>
      <c r="D60" s="118"/>
      <c r="E60" s="116"/>
      <c r="F60" s="14" t="s">
        <v>18</v>
      </c>
      <c r="G60" s="81">
        <v>75</v>
      </c>
      <c r="H60" s="82">
        <v>13</v>
      </c>
      <c r="I60" s="83">
        <v>40</v>
      </c>
      <c r="J60" s="84">
        <v>21</v>
      </c>
      <c r="K60" s="85">
        <v>24</v>
      </c>
      <c r="L60" s="86">
        <v>1</v>
      </c>
      <c r="M60" s="87">
        <v>0</v>
      </c>
      <c r="N60" s="88">
        <v>5</v>
      </c>
      <c r="O60" s="76">
        <v>13</v>
      </c>
      <c r="P60" s="15">
        <f t="shared" si="0"/>
        <v>192</v>
      </c>
      <c r="Q60" s="154">
        <f t="shared" ref="Q60:Q61" si="20">P60/(7.673/1000)</f>
        <v>25022.807246187931</v>
      </c>
      <c r="R60" s="29"/>
      <c r="S60" s="13"/>
      <c r="T60" s="13"/>
      <c r="U60" s="13"/>
      <c r="V60" s="13"/>
      <c r="W60" s="13"/>
      <c r="X60" s="13"/>
      <c r="Y60" s="13"/>
    </row>
    <row r="61" spans="1:25" ht="13.2">
      <c r="A61" s="206"/>
      <c r="B61" s="203"/>
      <c r="C61" s="171"/>
      <c r="D61" s="118"/>
      <c r="E61" s="116"/>
      <c r="F61" s="16" t="s">
        <v>19</v>
      </c>
      <c r="G61" s="89">
        <f>SUM(G59:G60)</f>
        <v>76</v>
      </c>
      <c r="H61" s="90">
        <f>SUM(H59:H60)</f>
        <v>13</v>
      </c>
      <c r="I61" s="91">
        <f>SUM(I59:I60)</f>
        <v>40</v>
      </c>
      <c r="J61" s="92">
        <f>SUM(J59:J60)</f>
        <v>22</v>
      </c>
      <c r="K61" s="93">
        <f>SUM(K59:K60)</f>
        <v>24</v>
      </c>
      <c r="L61" s="94">
        <f>SUM(L59:L60)</f>
        <v>1</v>
      </c>
      <c r="M61" s="95">
        <f>SUM(M59:M60)</f>
        <v>0</v>
      </c>
      <c r="N61" s="96">
        <f>SUM(N59:N60)</f>
        <v>5</v>
      </c>
      <c r="O61" s="77">
        <f>SUM(O59:O60)</f>
        <v>13</v>
      </c>
      <c r="P61" s="17">
        <f t="shared" si="0"/>
        <v>194</v>
      </c>
      <c r="Q61" s="154">
        <f t="shared" si="20"/>
        <v>25283.461488335721</v>
      </c>
      <c r="R61" s="29"/>
      <c r="S61" s="11"/>
      <c r="T61" s="11"/>
      <c r="U61" s="13"/>
      <c r="V61" s="13"/>
      <c r="W61" s="11"/>
      <c r="X61" s="11"/>
      <c r="Y61" s="11"/>
    </row>
    <row r="62" spans="1:25" ht="13.2">
      <c r="A62" s="206"/>
      <c r="B62" s="203"/>
      <c r="C62" s="171"/>
      <c r="D62" s="118"/>
      <c r="E62" s="116"/>
      <c r="F62" s="35" t="s">
        <v>21</v>
      </c>
      <c r="G62" s="19">
        <f>G61/7.673*1000</f>
        <v>9904.861201616055</v>
      </c>
      <c r="H62" s="20">
        <f t="shared" ref="H62:O62" si="21">H61/7.673*1000</f>
        <v>1694.252573960641</v>
      </c>
      <c r="I62" s="21">
        <f t="shared" si="21"/>
        <v>5213.0848429558191</v>
      </c>
      <c r="J62" s="22">
        <f t="shared" si="21"/>
        <v>2867.1966636257007</v>
      </c>
      <c r="K62" s="23">
        <f t="shared" si="21"/>
        <v>3127.8509057734914</v>
      </c>
      <c r="L62" s="24">
        <f t="shared" si="21"/>
        <v>130.32712107389546</v>
      </c>
      <c r="M62" s="25">
        <f t="shared" si="21"/>
        <v>0</v>
      </c>
      <c r="N62" s="26">
        <f t="shared" si="21"/>
        <v>651.63560536947739</v>
      </c>
      <c r="O62" s="27">
        <f t="shared" si="21"/>
        <v>1694.252573960641</v>
      </c>
      <c r="P62" s="32"/>
      <c r="Q62" s="173">
        <f>SUM(G62:O62)</f>
        <v>25283.461488335724</v>
      </c>
      <c r="R62" s="29"/>
      <c r="S62" s="29"/>
      <c r="T62" s="29"/>
      <c r="U62" s="13"/>
      <c r="V62" s="13"/>
      <c r="W62" s="29"/>
      <c r="X62" s="29"/>
      <c r="Y62" s="29"/>
    </row>
    <row r="63" spans="1:25" ht="13.2">
      <c r="A63" s="206"/>
      <c r="B63" s="203"/>
      <c r="C63" s="171"/>
      <c r="D63" s="118" t="s">
        <v>33</v>
      </c>
      <c r="E63" s="116">
        <v>5.5946680955297019</v>
      </c>
      <c r="F63" s="14" t="s">
        <v>17</v>
      </c>
      <c r="G63" s="81">
        <v>0</v>
      </c>
      <c r="H63" s="82">
        <v>0</v>
      </c>
      <c r="I63" s="83">
        <v>0</v>
      </c>
      <c r="J63" s="84">
        <v>0</v>
      </c>
      <c r="K63" s="85">
        <v>0</v>
      </c>
      <c r="L63" s="86">
        <v>0</v>
      </c>
      <c r="M63" s="87">
        <v>0</v>
      </c>
      <c r="N63" s="88">
        <v>0</v>
      </c>
      <c r="O63" s="76">
        <v>0</v>
      </c>
      <c r="P63" s="15">
        <f t="shared" si="0"/>
        <v>0</v>
      </c>
      <c r="Q63" s="154">
        <f>P63/(5.595/1000)</f>
        <v>0</v>
      </c>
      <c r="R63" s="29"/>
      <c r="S63" s="13"/>
      <c r="T63" s="13"/>
      <c r="U63" s="13"/>
      <c r="V63" s="13"/>
      <c r="W63" s="13"/>
      <c r="X63" s="13"/>
      <c r="Y63" s="13"/>
    </row>
    <row r="64" spans="1:25" ht="13.2">
      <c r="A64" s="206"/>
      <c r="B64" s="203"/>
      <c r="C64" s="171"/>
      <c r="D64" s="118"/>
      <c r="E64" s="116"/>
      <c r="F64" s="14" t="s">
        <v>18</v>
      </c>
      <c r="G64" s="81">
        <v>27</v>
      </c>
      <c r="H64" s="82">
        <v>7</v>
      </c>
      <c r="I64" s="83">
        <v>3</v>
      </c>
      <c r="J64" s="84">
        <v>7</v>
      </c>
      <c r="K64" s="85">
        <v>8</v>
      </c>
      <c r="L64" s="86">
        <v>1</v>
      </c>
      <c r="M64" s="87">
        <v>0</v>
      </c>
      <c r="N64" s="88">
        <v>5</v>
      </c>
      <c r="O64" s="76">
        <v>4</v>
      </c>
      <c r="P64" s="15">
        <f t="shared" si="0"/>
        <v>62</v>
      </c>
      <c r="Q64" s="154">
        <f t="shared" ref="Q64:Q65" si="22">P64/(5.595/1000)</f>
        <v>11081.322609472743</v>
      </c>
      <c r="R64" s="29"/>
      <c r="S64" s="13"/>
      <c r="T64" s="13"/>
      <c r="U64" s="13"/>
      <c r="V64" s="13"/>
      <c r="W64" s="13"/>
      <c r="X64" s="13"/>
      <c r="Y64" s="13"/>
    </row>
    <row r="65" spans="1:25" ht="13.2">
      <c r="A65" s="206"/>
      <c r="B65" s="203"/>
      <c r="C65" s="171"/>
      <c r="D65" s="118"/>
      <c r="E65" s="116"/>
      <c r="F65" s="16" t="s">
        <v>19</v>
      </c>
      <c r="G65" s="89">
        <f>SUM(G63:G64)</f>
        <v>27</v>
      </c>
      <c r="H65" s="90">
        <f>SUM(H63:H64)</f>
        <v>7</v>
      </c>
      <c r="I65" s="91">
        <f>SUM(I63:I64)</f>
        <v>3</v>
      </c>
      <c r="J65" s="92">
        <f>SUM(J63:J64)</f>
        <v>7</v>
      </c>
      <c r="K65" s="93">
        <f>SUM(K63:K64)</f>
        <v>8</v>
      </c>
      <c r="L65" s="94">
        <f>SUM(L63:L64)</f>
        <v>1</v>
      </c>
      <c r="M65" s="95">
        <f>SUM(M63:M64)</f>
        <v>0</v>
      </c>
      <c r="N65" s="96">
        <f>SUM(N63:N64)</f>
        <v>5</v>
      </c>
      <c r="O65" s="77">
        <f>SUM(O63:O64)</f>
        <v>4</v>
      </c>
      <c r="P65" s="17">
        <f t="shared" si="0"/>
        <v>62</v>
      </c>
      <c r="Q65" s="154">
        <f t="shared" si="22"/>
        <v>11081.322609472743</v>
      </c>
      <c r="R65" s="29"/>
      <c r="S65" s="11"/>
      <c r="T65" s="11"/>
      <c r="U65" s="13"/>
      <c r="V65" s="13"/>
      <c r="W65" s="11"/>
      <c r="X65" s="11"/>
      <c r="Y65" s="11"/>
    </row>
    <row r="66" spans="1:25" ht="13.2">
      <c r="A66" s="206"/>
      <c r="B66" s="203"/>
      <c r="C66" s="171"/>
      <c r="D66" s="119"/>
      <c r="E66" s="117"/>
      <c r="F66" s="35" t="s">
        <v>21</v>
      </c>
      <c r="G66" s="19">
        <f>G65/5.595*1000</f>
        <v>4825.7372654155497</v>
      </c>
      <c r="H66" s="20">
        <f t="shared" ref="H66:O66" si="23">H65/5.595*1000</f>
        <v>1251.1170688114389</v>
      </c>
      <c r="I66" s="21">
        <f t="shared" si="23"/>
        <v>536.1930294906166</v>
      </c>
      <c r="J66" s="22">
        <f t="shared" si="23"/>
        <v>1251.1170688114389</v>
      </c>
      <c r="K66" s="23">
        <f t="shared" si="23"/>
        <v>1429.8480786416444</v>
      </c>
      <c r="L66" s="24">
        <f t="shared" si="23"/>
        <v>178.73100983020555</v>
      </c>
      <c r="M66" s="25">
        <f t="shared" si="23"/>
        <v>0</v>
      </c>
      <c r="N66" s="26">
        <f t="shared" si="23"/>
        <v>893.65504915102781</v>
      </c>
      <c r="O66" s="27">
        <f t="shared" si="23"/>
        <v>714.9240393208222</v>
      </c>
      <c r="P66" s="34"/>
      <c r="Q66" s="173">
        <f>SUM(G66:O66)</f>
        <v>11081.322609472745</v>
      </c>
      <c r="R66" s="29"/>
      <c r="S66" s="29"/>
      <c r="T66" s="29"/>
      <c r="U66" s="13"/>
      <c r="V66" s="13"/>
      <c r="W66" s="29"/>
      <c r="X66" s="29"/>
      <c r="Y66" s="29"/>
    </row>
    <row r="67" spans="1:25" ht="13.8" thickBot="1">
      <c r="A67" s="206"/>
      <c r="B67" s="203"/>
      <c r="C67" s="174"/>
      <c r="D67" s="156" t="s">
        <v>37</v>
      </c>
      <c r="E67" s="157"/>
      <c r="F67" s="175" t="s">
        <v>38</v>
      </c>
      <c r="G67" s="159">
        <f>(G58+G62+G66)/3</f>
        <v>9173.7653804834026</v>
      </c>
      <c r="H67" s="159">
        <f t="shared" ref="H67:O67" si="24">(H58+H62+H66)/3</f>
        <v>1821.5831625777735</v>
      </c>
      <c r="I67" s="159">
        <f t="shared" si="24"/>
        <v>2562.420789523489</v>
      </c>
      <c r="J67" s="159">
        <f t="shared" si="24"/>
        <v>2147.9650425953255</v>
      </c>
      <c r="K67" s="159">
        <f t="shared" si="24"/>
        <v>2100.6283436422545</v>
      </c>
      <c r="L67" s="159">
        <f t="shared" si="24"/>
        <v>426.0167929887055</v>
      </c>
      <c r="M67" s="159">
        <f t="shared" si="24"/>
        <v>0</v>
      </c>
      <c r="N67" s="159">
        <f t="shared" si="24"/>
        <v>708.89533445257155</v>
      </c>
      <c r="O67" s="159">
        <f t="shared" si="24"/>
        <v>1319.8547367268959</v>
      </c>
      <c r="P67" s="159"/>
      <c r="Q67" s="176">
        <f t="shared" ref="Q67" si="25">(Q58+Q62+Q66)/3</f>
        <v>20261.129582990423</v>
      </c>
      <c r="R67" s="29"/>
      <c r="S67" s="29"/>
      <c r="T67" s="29"/>
      <c r="U67" s="13"/>
      <c r="V67" s="13"/>
      <c r="W67" s="29"/>
      <c r="X67" s="29"/>
      <c r="Y67" s="29"/>
    </row>
    <row r="68" spans="1:25" ht="13.2">
      <c r="A68" s="206"/>
      <c r="B68" s="203"/>
      <c r="C68" s="169">
        <v>2</v>
      </c>
      <c r="D68" s="170" t="s">
        <v>31</v>
      </c>
      <c r="E68" s="137">
        <v>3.3755194435662355</v>
      </c>
      <c r="F68" s="138" t="s">
        <v>17</v>
      </c>
      <c r="G68" s="139">
        <v>0</v>
      </c>
      <c r="H68" s="140">
        <v>0</v>
      </c>
      <c r="I68" s="141">
        <v>0</v>
      </c>
      <c r="J68" s="142">
        <v>0</v>
      </c>
      <c r="K68" s="143">
        <v>0</v>
      </c>
      <c r="L68" s="144">
        <v>0</v>
      </c>
      <c r="M68" s="145">
        <v>0</v>
      </c>
      <c r="N68" s="146">
        <v>0</v>
      </c>
      <c r="O68" s="147">
        <v>1</v>
      </c>
      <c r="P68" s="177">
        <f t="shared" si="0"/>
        <v>1</v>
      </c>
      <c r="Q68" s="178">
        <f>P68/(3.376/1000)</f>
        <v>296.20853080568719</v>
      </c>
      <c r="R68" s="29"/>
      <c r="S68" s="13"/>
      <c r="T68" s="13"/>
      <c r="U68" s="13"/>
      <c r="V68" s="13"/>
      <c r="W68" s="13"/>
      <c r="X68" s="13"/>
      <c r="Y68" s="13"/>
    </row>
    <row r="69" spans="1:25" ht="13.2">
      <c r="A69" s="206"/>
      <c r="B69" s="203"/>
      <c r="C69" s="171"/>
      <c r="D69" s="118"/>
      <c r="E69" s="116"/>
      <c r="F69" s="14" t="s">
        <v>18</v>
      </c>
      <c r="G69" s="81">
        <v>17</v>
      </c>
      <c r="H69" s="82">
        <v>3</v>
      </c>
      <c r="I69" s="83">
        <v>6</v>
      </c>
      <c r="J69" s="84">
        <v>6</v>
      </c>
      <c r="K69" s="85">
        <v>6</v>
      </c>
      <c r="L69" s="86">
        <v>4</v>
      </c>
      <c r="M69" s="87">
        <v>0</v>
      </c>
      <c r="N69" s="88">
        <v>0</v>
      </c>
      <c r="O69" s="76">
        <v>1</v>
      </c>
      <c r="P69" s="15">
        <f t="shared" si="0"/>
        <v>43</v>
      </c>
      <c r="Q69" s="154">
        <f t="shared" ref="Q69:Q70" si="26">P69/(3.376/1000)</f>
        <v>12736.966824644549</v>
      </c>
      <c r="R69" s="29"/>
      <c r="S69" s="13"/>
      <c r="T69" s="13"/>
      <c r="U69" s="13"/>
      <c r="V69" s="13"/>
      <c r="W69" s="13"/>
      <c r="X69" s="13"/>
      <c r="Y69" s="13"/>
    </row>
    <row r="70" spans="1:25" ht="13.2">
      <c r="A70" s="206"/>
      <c r="B70" s="203"/>
      <c r="C70" s="171"/>
      <c r="D70" s="118"/>
      <c r="E70" s="116"/>
      <c r="F70" s="16" t="s">
        <v>19</v>
      </c>
      <c r="G70" s="89">
        <f>SUM(G68:G69)</f>
        <v>17</v>
      </c>
      <c r="H70" s="90">
        <f>SUM(H68:H69)</f>
        <v>3</v>
      </c>
      <c r="I70" s="91">
        <f>SUM(I68:I69)</f>
        <v>6</v>
      </c>
      <c r="J70" s="92">
        <f>SUM(J68:J69)</f>
        <v>6</v>
      </c>
      <c r="K70" s="93">
        <f>SUM(K68:K69)</f>
        <v>6</v>
      </c>
      <c r="L70" s="94">
        <f>SUM(L68:L69)</f>
        <v>4</v>
      </c>
      <c r="M70" s="95">
        <f>SUM(M68:M69)</f>
        <v>0</v>
      </c>
      <c r="N70" s="96">
        <f>SUM(N68:N69)</f>
        <v>0</v>
      </c>
      <c r="O70" s="77">
        <f>SUM(O68:O69)</f>
        <v>2</v>
      </c>
      <c r="P70" s="17">
        <f t="shared" si="0"/>
        <v>44</v>
      </c>
      <c r="Q70" s="154">
        <f t="shared" si="26"/>
        <v>13033.175355450237</v>
      </c>
      <c r="R70" s="29"/>
      <c r="S70" s="11"/>
      <c r="T70" s="11"/>
      <c r="U70" s="13"/>
      <c r="V70" s="13"/>
      <c r="W70" s="11"/>
      <c r="X70" s="11"/>
      <c r="Y70" s="11"/>
    </row>
    <row r="71" spans="1:25" ht="13.2">
      <c r="A71" s="206"/>
      <c r="B71" s="203"/>
      <c r="C71" s="171"/>
      <c r="D71" s="118"/>
      <c r="E71" s="116"/>
      <c r="F71" s="35" t="s">
        <v>21</v>
      </c>
      <c r="G71" s="19">
        <f>G70/3.376*1000</f>
        <v>5035.5450236966826</v>
      </c>
      <c r="H71" s="20">
        <f t="shared" ref="H71:O71" si="27">H70/3.376*1000</f>
        <v>888.62559241706163</v>
      </c>
      <c r="I71" s="21">
        <f t="shared" si="27"/>
        <v>1777.2511848341233</v>
      </c>
      <c r="J71" s="22">
        <f t="shared" si="27"/>
        <v>1777.2511848341233</v>
      </c>
      <c r="K71" s="23">
        <f t="shared" si="27"/>
        <v>1777.2511848341233</v>
      </c>
      <c r="L71" s="24">
        <f t="shared" si="27"/>
        <v>1184.8341232227488</v>
      </c>
      <c r="M71" s="25">
        <f t="shared" si="27"/>
        <v>0</v>
      </c>
      <c r="N71" s="26">
        <f t="shared" si="27"/>
        <v>0</v>
      </c>
      <c r="O71" s="27">
        <f t="shared" si="27"/>
        <v>592.41706161137438</v>
      </c>
      <c r="P71" s="28"/>
      <c r="Q71" s="173">
        <f>SUM(G71:O71)</f>
        <v>13033.175355450239</v>
      </c>
      <c r="R71" s="29"/>
      <c r="S71" s="29"/>
      <c r="T71" s="29"/>
      <c r="U71" s="13"/>
      <c r="V71" s="13"/>
      <c r="W71" s="29"/>
      <c r="X71" s="29"/>
      <c r="Y71" s="29"/>
    </row>
    <row r="72" spans="1:25" ht="13.2">
      <c r="A72" s="206"/>
      <c r="B72" s="203"/>
      <c r="C72" s="171"/>
      <c r="D72" s="118" t="s">
        <v>32</v>
      </c>
      <c r="E72" s="116">
        <v>3.5481783893985717</v>
      </c>
      <c r="F72" s="14" t="s">
        <v>17</v>
      </c>
      <c r="G72" s="81">
        <v>0</v>
      </c>
      <c r="H72" s="82">
        <v>0</v>
      </c>
      <c r="I72" s="83">
        <v>0</v>
      </c>
      <c r="J72" s="84">
        <v>0</v>
      </c>
      <c r="K72" s="85">
        <v>0</v>
      </c>
      <c r="L72" s="86">
        <v>0</v>
      </c>
      <c r="M72" s="87">
        <v>0</v>
      </c>
      <c r="N72" s="88">
        <v>0</v>
      </c>
      <c r="O72" s="76">
        <v>0</v>
      </c>
      <c r="P72" s="15">
        <f t="shared" si="0"/>
        <v>0</v>
      </c>
      <c r="Q72" s="154">
        <f>P72/(3.548/1000)</f>
        <v>0</v>
      </c>
      <c r="R72" s="29"/>
      <c r="S72" s="13"/>
      <c r="T72" s="13"/>
      <c r="U72" s="13"/>
      <c r="V72" s="13"/>
      <c r="W72" s="13"/>
      <c r="X72" s="13"/>
      <c r="Y72" s="13"/>
    </row>
    <row r="73" spans="1:25" ht="13.2">
      <c r="A73" s="206"/>
      <c r="B73" s="203"/>
      <c r="C73" s="171"/>
      <c r="D73" s="118"/>
      <c r="E73" s="116"/>
      <c r="F73" s="14" t="s">
        <v>18</v>
      </c>
      <c r="G73" s="81">
        <v>4</v>
      </c>
      <c r="H73" s="82">
        <v>3</v>
      </c>
      <c r="I73" s="83">
        <v>2</v>
      </c>
      <c r="J73" s="84">
        <v>1</v>
      </c>
      <c r="K73" s="85">
        <v>2</v>
      </c>
      <c r="L73" s="86">
        <v>0</v>
      </c>
      <c r="M73" s="87">
        <v>0</v>
      </c>
      <c r="N73" s="88">
        <v>0</v>
      </c>
      <c r="O73" s="76">
        <v>1</v>
      </c>
      <c r="P73" s="15">
        <f t="shared" si="0"/>
        <v>13</v>
      </c>
      <c r="Q73" s="154">
        <f t="shared" ref="Q73:Q74" si="28">P73/(3.548/1000)</f>
        <v>3664.0360766629087</v>
      </c>
      <c r="R73" s="29"/>
      <c r="S73" s="13"/>
      <c r="T73" s="13"/>
      <c r="U73" s="13"/>
      <c r="V73" s="13"/>
      <c r="W73" s="13"/>
      <c r="X73" s="13"/>
      <c r="Y73" s="13"/>
    </row>
    <row r="74" spans="1:25" ht="13.2">
      <c r="A74" s="206"/>
      <c r="B74" s="203"/>
      <c r="C74" s="171"/>
      <c r="D74" s="118"/>
      <c r="E74" s="116"/>
      <c r="F74" s="16" t="s">
        <v>19</v>
      </c>
      <c r="G74" s="89">
        <f>SUM(G72:G73)</f>
        <v>4</v>
      </c>
      <c r="H74" s="90">
        <f>SUM(H72:H73)</f>
        <v>3</v>
      </c>
      <c r="I74" s="91">
        <f>SUM(I72:I73)</f>
        <v>2</v>
      </c>
      <c r="J74" s="92">
        <f>SUM(J72:J73)</f>
        <v>1</v>
      </c>
      <c r="K74" s="93">
        <f>SUM(K72:K73)</f>
        <v>2</v>
      </c>
      <c r="L74" s="94">
        <f>SUM(L72:L73)</f>
        <v>0</v>
      </c>
      <c r="M74" s="95">
        <f>SUM(M72:M73)</f>
        <v>0</v>
      </c>
      <c r="N74" s="96">
        <f>SUM(N72:N73)</f>
        <v>0</v>
      </c>
      <c r="O74" s="77">
        <f>SUM(O72:O73)</f>
        <v>1</v>
      </c>
      <c r="P74" s="17">
        <f t="shared" ref="P74:P105" si="29">SUM(G74:O74)</f>
        <v>13</v>
      </c>
      <c r="Q74" s="154">
        <f t="shared" si="28"/>
        <v>3664.0360766629087</v>
      </c>
      <c r="R74" s="29"/>
      <c r="S74" s="11"/>
      <c r="T74" s="11"/>
      <c r="U74" s="13"/>
      <c r="V74" s="13"/>
      <c r="W74" s="11"/>
      <c r="X74" s="11"/>
      <c r="Y74" s="11"/>
    </row>
    <row r="75" spans="1:25" ht="13.2">
      <c r="A75" s="206"/>
      <c r="B75" s="203"/>
      <c r="C75" s="171"/>
      <c r="D75" s="118"/>
      <c r="E75" s="116"/>
      <c r="F75" s="35" t="s">
        <v>21</v>
      </c>
      <c r="G75" s="19">
        <f>G74/3.548*1000</f>
        <v>1127.3957158962796</v>
      </c>
      <c r="H75" s="20">
        <f t="shared" ref="H75:O75" si="30">H74/3.548*1000</f>
        <v>845.54678692220966</v>
      </c>
      <c r="I75" s="21">
        <f t="shared" si="30"/>
        <v>563.69785794813981</v>
      </c>
      <c r="J75" s="22">
        <f t="shared" si="30"/>
        <v>281.84892897406991</v>
      </c>
      <c r="K75" s="23">
        <f t="shared" si="30"/>
        <v>563.69785794813981</v>
      </c>
      <c r="L75" s="24">
        <f t="shared" si="30"/>
        <v>0</v>
      </c>
      <c r="M75" s="25">
        <f t="shared" si="30"/>
        <v>0</v>
      </c>
      <c r="N75" s="26">
        <f t="shared" si="30"/>
        <v>0</v>
      </c>
      <c r="O75" s="27">
        <f t="shared" si="30"/>
        <v>281.84892897406991</v>
      </c>
      <c r="P75" s="32"/>
      <c r="Q75" s="173">
        <f>SUM(G75:O75)</f>
        <v>3664.0360766629087</v>
      </c>
      <c r="R75" s="29"/>
      <c r="S75" s="29"/>
      <c r="T75" s="29"/>
      <c r="U75" s="13"/>
      <c r="V75" s="13"/>
      <c r="W75" s="29"/>
      <c r="X75" s="29"/>
      <c r="Y75" s="29"/>
    </row>
    <row r="76" spans="1:25" ht="13.2">
      <c r="A76" s="206"/>
      <c r="B76" s="203"/>
      <c r="C76" s="171"/>
      <c r="D76" s="118" t="s">
        <v>33</v>
      </c>
      <c r="E76" s="116">
        <v>3.9292928428856562</v>
      </c>
      <c r="F76" s="14" t="s">
        <v>17</v>
      </c>
      <c r="G76" s="81">
        <v>0</v>
      </c>
      <c r="H76" s="82">
        <v>0</v>
      </c>
      <c r="I76" s="83">
        <v>0</v>
      </c>
      <c r="J76" s="84">
        <v>0</v>
      </c>
      <c r="K76" s="85">
        <v>0</v>
      </c>
      <c r="L76" s="86">
        <v>0</v>
      </c>
      <c r="M76" s="87">
        <v>0</v>
      </c>
      <c r="N76" s="88">
        <v>0</v>
      </c>
      <c r="O76" s="76">
        <v>0</v>
      </c>
      <c r="P76" s="15">
        <f t="shared" si="29"/>
        <v>0</v>
      </c>
      <c r="Q76" s="154">
        <f>P76/(3.929/1000)</f>
        <v>0</v>
      </c>
      <c r="R76" s="29"/>
      <c r="S76" s="13"/>
      <c r="T76" s="13"/>
      <c r="U76" s="13"/>
      <c r="V76" s="13"/>
      <c r="W76" s="13"/>
      <c r="X76" s="13"/>
      <c r="Y76" s="13"/>
    </row>
    <row r="77" spans="1:25" ht="13.2">
      <c r="A77" s="206"/>
      <c r="B77" s="203"/>
      <c r="C77" s="171"/>
      <c r="D77" s="118"/>
      <c r="E77" s="116"/>
      <c r="F77" s="14" t="s">
        <v>18</v>
      </c>
      <c r="G77" s="81">
        <v>10</v>
      </c>
      <c r="H77" s="82">
        <v>4</v>
      </c>
      <c r="I77" s="83">
        <v>1</v>
      </c>
      <c r="J77" s="84">
        <v>0</v>
      </c>
      <c r="K77" s="85">
        <v>0</v>
      </c>
      <c r="L77" s="86">
        <v>2</v>
      </c>
      <c r="M77" s="87">
        <v>0</v>
      </c>
      <c r="N77" s="88">
        <v>0</v>
      </c>
      <c r="O77" s="76">
        <v>2</v>
      </c>
      <c r="P77" s="15">
        <f t="shared" si="29"/>
        <v>19</v>
      </c>
      <c r="Q77" s="154">
        <f t="shared" ref="Q77:Q78" si="31">P77/(3.929/1000)</f>
        <v>4835.8360906082971</v>
      </c>
      <c r="R77" s="29"/>
      <c r="S77" s="13"/>
      <c r="T77" s="13"/>
      <c r="U77" s="13"/>
      <c r="V77" s="13"/>
      <c r="W77" s="13"/>
      <c r="X77" s="13"/>
      <c r="Y77" s="13"/>
    </row>
    <row r="78" spans="1:25" ht="13.2">
      <c r="A78" s="206"/>
      <c r="B78" s="203"/>
      <c r="C78" s="171"/>
      <c r="D78" s="118"/>
      <c r="E78" s="116"/>
      <c r="F78" s="16" t="s">
        <v>19</v>
      </c>
      <c r="G78" s="89">
        <f>SUM(G76:G77)</f>
        <v>10</v>
      </c>
      <c r="H78" s="90">
        <f>SUM(H76:H77)</f>
        <v>4</v>
      </c>
      <c r="I78" s="91">
        <f>SUM(I76:I77)</f>
        <v>1</v>
      </c>
      <c r="J78" s="92">
        <f>SUM(J76:J77)</f>
        <v>0</v>
      </c>
      <c r="K78" s="93">
        <f>SUM(K76:K77)</f>
        <v>0</v>
      </c>
      <c r="L78" s="94">
        <f>SUM(L76:L77)</f>
        <v>2</v>
      </c>
      <c r="M78" s="95">
        <f>SUM(M76:M77)</f>
        <v>0</v>
      </c>
      <c r="N78" s="96">
        <f>SUM(N76:N77)</f>
        <v>0</v>
      </c>
      <c r="O78" s="77">
        <f>SUM(O76:O77)</f>
        <v>2</v>
      </c>
      <c r="P78" s="17">
        <f t="shared" si="29"/>
        <v>19</v>
      </c>
      <c r="Q78" s="154">
        <f t="shared" si="31"/>
        <v>4835.8360906082971</v>
      </c>
      <c r="R78" s="29"/>
      <c r="S78" s="11"/>
      <c r="T78" s="11"/>
      <c r="U78" s="13"/>
      <c r="V78" s="13"/>
      <c r="W78" s="11"/>
      <c r="X78" s="11"/>
      <c r="Y78" s="11"/>
    </row>
    <row r="79" spans="1:25" ht="13.2">
      <c r="A79" s="206"/>
      <c r="B79" s="203"/>
      <c r="C79" s="171"/>
      <c r="D79" s="119"/>
      <c r="E79" s="117"/>
      <c r="F79" s="35" t="s">
        <v>21</v>
      </c>
      <c r="G79" s="19">
        <f>G78/3.929*1000</f>
        <v>2545.1768897938409</v>
      </c>
      <c r="H79" s="20">
        <f t="shared" ref="H79:O79" si="32">H78/3.929*1000</f>
        <v>1018.0707559175364</v>
      </c>
      <c r="I79" s="21">
        <f t="shared" si="32"/>
        <v>254.5176889793841</v>
      </c>
      <c r="J79" s="22">
        <f t="shared" si="32"/>
        <v>0</v>
      </c>
      <c r="K79" s="23">
        <f t="shared" si="32"/>
        <v>0</v>
      </c>
      <c r="L79" s="24">
        <f t="shared" si="32"/>
        <v>509.03537795876821</v>
      </c>
      <c r="M79" s="25">
        <f t="shared" si="32"/>
        <v>0</v>
      </c>
      <c r="N79" s="26">
        <f t="shared" si="32"/>
        <v>0</v>
      </c>
      <c r="O79" s="27">
        <f t="shared" si="32"/>
        <v>509.03537795876821</v>
      </c>
      <c r="P79" s="36"/>
      <c r="Q79" s="173">
        <f>SUM(G79:O79)</f>
        <v>4835.836090608298</v>
      </c>
      <c r="R79" s="29"/>
      <c r="S79" s="29"/>
      <c r="T79" s="29"/>
      <c r="U79" s="13"/>
      <c r="V79" s="13"/>
      <c r="W79" s="29"/>
      <c r="X79" s="29"/>
      <c r="Y79" s="29"/>
    </row>
    <row r="80" spans="1:25" ht="13.8" thickBot="1">
      <c r="A80" s="207"/>
      <c r="B80" s="204"/>
      <c r="C80" s="174"/>
      <c r="D80" s="156" t="s">
        <v>37</v>
      </c>
      <c r="E80" s="157"/>
      <c r="F80" s="175" t="s">
        <v>38</v>
      </c>
      <c r="G80" s="159">
        <f>(G71+G75+G79)/3</f>
        <v>2902.7058764622675</v>
      </c>
      <c r="H80" s="159">
        <f t="shared" ref="H80:O80" si="33">(H71+H75+H79)/3</f>
        <v>917.41437841893583</v>
      </c>
      <c r="I80" s="159">
        <f t="shared" si="33"/>
        <v>865.15557725388237</v>
      </c>
      <c r="J80" s="159">
        <f t="shared" si="33"/>
        <v>686.36670460273115</v>
      </c>
      <c r="K80" s="159">
        <f t="shared" si="33"/>
        <v>780.31634759408769</v>
      </c>
      <c r="L80" s="159">
        <f t="shared" si="33"/>
        <v>564.62316706050569</v>
      </c>
      <c r="M80" s="159">
        <f t="shared" si="33"/>
        <v>0</v>
      </c>
      <c r="N80" s="159">
        <f t="shared" si="33"/>
        <v>0</v>
      </c>
      <c r="O80" s="159">
        <f t="shared" si="33"/>
        <v>461.10045618140413</v>
      </c>
      <c r="P80" s="159"/>
      <c r="Q80" s="176">
        <f>(Q71+Q75+Q79)/3</f>
        <v>7177.6825075738161</v>
      </c>
      <c r="R80" s="29"/>
      <c r="S80" s="29"/>
      <c r="T80" s="29"/>
      <c r="U80" s="13"/>
      <c r="V80" s="13"/>
      <c r="W80" s="29"/>
      <c r="X80" s="29"/>
      <c r="Y80" s="29"/>
    </row>
    <row r="81" spans="1:25" ht="13.2">
      <c r="A81" s="208" t="s">
        <v>24</v>
      </c>
      <c r="B81" s="199" t="s">
        <v>35</v>
      </c>
      <c r="C81" s="179">
        <v>1</v>
      </c>
      <c r="D81" s="136" t="s">
        <v>31</v>
      </c>
      <c r="E81" s="137">
        <v>2.8443245997088789</v>
      </c>
      <c r="F81" s="180" t="s">
        <v>17</v>
      </c>
      <c r="G81" s="181">
        <v>0</v>
      </c>
      <c r="H81" s="182">
        <v>0</v>
      </c>
      <c r="I81" s="183">
        <v>0</v>
      </c>
      <c r="J81" s="184">
        <v>0</v>
      </c>
      <c r="K81" s="185">
        <v>0</v>
      </c>
      <c r="L81" s="186">
        <v>0</v>
      </c>
      <c r="M81" s="187">
        <v>0</v>
      </c>
      <c r="N81" s="188">
        <v>0</v>
      </c>
      <c r="O81" s="189">
        <v>0</v>
      </c>
      <c r="P81" s="190">
        <f t="shared" si="29"/>
        <v>0</v>
      </c>
      <c r="Q81" s="178">
        <f>P81/(2.844/1000)</f>
        <v>0</v>
      </c>
      <c r="R81" s="29"/>
      <c r="S81" s="13"/>
      <c r="T81" s="13"/>
      <c r="U81" s="13"/>
      <c r="V81" s="13"/>
      <c r="W81" s="13"/>
      <c r="X81" s="13"/>
      <c r="Y81" s="13"/>
    </row>
    <row r="82" spans="1:25" ht="13.2">
      <c r="A82" s="209"/>
      <c r="B82" s="200"/>
      <c r="C82" s="191"/>
      <c r="D82" s="123"/>
      <c r="E82" s="116"/>
      <c r="F82" s="43" t="s">
        <v>18</v>
      </c>
      <c r="G82" s="97">
        <v>21</v>
      </c>
      <c r="H82" s="98">
        <v>4</v>
      </c>
      <c r="I82" s="99">
        <v>1</v>
      </c>
      <c r="J82" s="100">
        <v>3</v>
      </c>
      <c r="K82" s="101">
        <v>6</v>
      </c>
      <c r="L82" s="102">
        <v>2</v>
      </c>
      <c r="M82" s="103">
        <v>1</v>
      </c>
      <c r="N82" s="104">
        <v>3</v>
      </c>
      <c r="O82" s="105">
        <v>4</v>
      </c>
      <c r="P82" s="44">
        <f t="shared" si="29"/>
        <v>45</v>
      </c>
      <c r="Q82" s="154">
        <f t="shared" ref="Q82:Q83" si="34">P82/(2.844/1000)</f>
        <v>15822.784810126584</v>
      </c>
      <c r="R82" s="29"/>
      <c r="S82" s="13"/>
      <c r="T82" s="13"/>
      <c r="U82" s="13"/>
      <c r="V82" s="13"/>
      <c r="W82" s="13"/>
      <c r="X82" s="13"/>
      <c r="Y82" s="13"/>
    </row>
    <row r="83" spans="1:25" ht="13.2">
      <c r="A83" s="209"/>
      <c r="B83" s="200"/>
      <c r="C83" s="191"/>
      <c r="D83" s="123"/>
      <c r="E83" s="116"/>
      <c r="F83" s="45" t="s">
        <v>19</v>
      </c>
      <c r="G83" s="106">
        <f>SUM(G81:G82)</f>
        <v>21</v>
      </c>
      <c r="H83" s="107">
        <f>SUM(H81:H82)</f>
        <v>4</v>
      </c>
      <c r="I83" s="108">
        <f>SUM(I81:I82)</f>
        <v>1</v>
      </c>
      <c r="J83" s="109">
        <f>SUM(J81:J82)</f>
        <v>3</v>
      </c>
      <c r="K83" s="110">
        <f>SUM(K81:K82)</f>
        <v>6</v>
      </c>
      <c r="L83" s="111">
        <f>SUM(L81:L82)</f>
        <v>2</v>
      </c>
      <c r="M83" s="112">
        <f>SUM(M81:M82)</f>
        <v>1</v>
      </c>
      <c r="N83" s="113">
        <f>SUM(N81:N82)</f>
        <v>3</v>
      </c>
      <c r="O83" s="114">
        <f>SUM(O81:O82)</f>
        <v>4</v>
      </c>
      <c r="P83" s="46">
        <f t="shared" si="29"/>
        <v>45</v>
      </c>
      <c r="Q83" s="154">
        <f t="shared" si="34"/>
        <v>15822.784810126584</v>
      </c>
      <c r="R83" s="29"/>
      <c r="S83" s="11"/>
      <c r="T83" s="11"/>
      <c r="U83" s="13"/>
      <c r="V83" s="13"/>
      <c r="W83" s="11"/>
      <c r="X83" s="11"/>
      <c r="Y83" s="11"/>
    </row>
    <row r="84" spans="1:25" ht="13.2">
      <c r="A84" s="209"/>
      <c r="B84" s="200"/>
      <c r="C84" s="191"/>
      <c r="D84" s="123"/>
      <c r="E84" s="116"/>
      <c r="F84" s="35" t="s">
        <v>21</v>
      </c>
      <c r="G84" s="47">
        <f>G83/2.844*1000</f>
        <v>7383.9662447257388</v>
      </c>
      <c r="H84" s="48">
        <f t="shared" ref="H84:O84" si="35">H83/2.844*1000</f>
        <v>1406.4697609001407</v>
      </c>
      <c r="I84" s="49">
        <f t="shared" si="35"/>
        <v>351.61744022503518</v>
      </c>
      <c r="J84" s="50">
        <f t="shared" si="35"/>
        <v>1054.8523206751054</v>
      </c>
      <c r="K84" s="51">
        <f t="shared" si="35"/>
        <v>2109.7046413502107</v>
      </c>
      <c r="L84" s="52">
        <f t="shared" si="35"/>
        <v>703.23488045007036</v>
      </c>
      <c r="M84" s="53">
        <f t="shared" si="35"/>
        <v>351.61744022503518</v>
      </c>
      <c r="N84" s="54">
        <f t="shared" si="35"/>
        <v>1054.8523206751054</v>
      </c>
      <c r="O84" s="55">
        <f t="shared" si="35"/>
        <v>1406.4697609001407</v>
      </c>
      <c r="P84" s="56"/>
      <c r="Q84" s="173">
        <f>SUM(G84:O84)</f>
        <v>15822.784810126581</v>
      </c>
      <c r="R84" s="29"/>
      <c r="S84" s="29"/>
      <c r="T84" s="29"/>
      <c r="U84" s="13"/>
      <c r="V84" s="13"/>
      <c r="W84" s="29"/>
      <c r="X84" s="29"/>
      <c r="Y84" s="29"/>
    </row>
    <row r="85" spans="1:25" ht="13.2">
      <c r="A85" s="209"/>
      <c r="B85" s="200"/>
      <c r="C85" s="191"/>
      <c r="D85" s="123" t="s">
        <v>32</v>
      </c>
      <c r="E85" s="116">
        <v>2.3974604914933839</v>
      </c>
      <c r="F85" s="43" t="s">
        <v>17</v>
      </c>
      <c r="G85" s="97">
        <v>0</v>
      </c>
      <c r="H85" s="98">
        <v>0</v>
      </c>
      <c r="I85" s="99">
        <v>0</v>
      </c>
      <c r="J85" s="100">
        <v>0</v>
      </c>
      <c r="K85" s="101">
        <v>1</v>
      </c>
      <c r="L85" s="102">
        <v>0</v>
      </c>
      <c r="M85" s="103">
        <v>0</v>
      </c>
      <c r="N85" s="104">
        <v>0</v>
      </c>
      <c r="O85" s="105">
        <v>0</v>
      </c>
      <c r="P85" s="44">
        <f t="shared" si="29"/>
        <v>1</v>
      </c>
      <c r="Q85" s="154">
        <f>P85/(2.397/1000)</f>
        <v>417.18815185648731</v>
      </c>
      <c r="R85" s="29"/>
      <c r="S85" s="13"/>
      <c r="T85" s="13"/>
      <c r="U85" s="13"/>
      <c r="V85" s="13"/>
      <c r="W85" s="13"/>
      <c r="X85" s="13"/>
      <c r="Y85" s="13"/>
    </row>
    <row r="86" spans="1:25" ht="13.2">
      <c r="A86" s="209"/>
      <c r="B86" s="200"/>
      <c r="C86" s="191"/>
      <c r="D86" s="123"/>
      <c r="E86" s="116"/>
      <c r="F86" s="43" t="s">
        <v>18</v>
      </c>
      <c r="G86" s="97">
        <v>6</v>
      </c>
      <c r="H86" s="98">
        <v>5</v>
      </c>
      <c r="I86" s="99">
        <v>3</v>
      </c>
      <c r="J86" s="100">
        <v>6</v>
      </c>
      <c r="K86" s="101">
        <v>5</v>
      </c>
      <c r="L86" s="102">
        <v>1</v>
      </c>
      <c r="M86" s="103">
        <v>4</v>
      </c>
      <c r="N86" s="104">
        <v>1</v>
      </c>
      <c r="O86" s="105">
        <v>4</v>
      </c>
      <c r="P86" s="44">
        <f t="shared" si="29"/>
        <v>35</v>
      </c>
      <c r="Q86" s="154">
        <f t="shared" ref="Q86:Q87" si="36">P86/(2.397/1000)</f>
        <v>14601.585314977056</v>
      </c>
      <c r="R86" s="29"/>
      <c r="S86" s="13"/>
      <c r="T86" s="13"/>
      <c r="U86" s="13"/>
      <c r="V86" s="13"/>
      <c r="W86" s="13"/>
      <c r="X86" s="13"/>
      <c r="Y86" s="13"/>
    </row>
    <row r="87" spans="1:25" ht="13.2">
      <c r="A87" s="209"/>
      <c r="B87" s="200"/>
      <c r="C87" s="191"/>
      <c r="D87" s="123"/>
      <c r="E87" s="116"/>
      <c r="F87" s="45" t="s">
        <v>19</v>
      </c>
      <c r="G87" s="106">
        <f>SUM(G85:G86)</f>
        <v>6</v>
      </c>
      <c r="H87" s="107">
        <f>SUM(H85:H86)</f>
        <v>5</v>
      </c>
      <c r="I87" s="108">
        <f>SUM(I85:I86)</f>
        <v>3</v>
      </c>
      <c r="J87" s="109">
        <f>SUM(J85:J86)</f>
        <v>6</v>
      </c>
      <c r="K87" s="110">
        <f>SUM(K85:K86)</f>
        <v>6</v>
      </c>
      <c r="L87" s="111">
        <f>SUM(L85:L86)</f>
        <v>1</v>
      </c>
      <c r="M87" s="112">
        <f>SUM(M85:M86)</f>
        <v>4</v>
      </c>
      <c r="N87" s="113">
        <f>SUM(N85:N86)</f>
        <v>1</v>
      </c>
      <c r="O87" s="114">
        <f>SUM(O85:O86)</f>
        <v>4</v>
      </c>
      <c r="P87" s="46">
        <f t="shared" si="29"/>
        <v>36</v>
      </c>
      <c r="Q87" s="154">
        <f t="shared" si="36"/>
        <v>15018.773466833543</v>
      </c>
      <c r="R87" s="29"/>
      <c r="S87" s="11"/>
      <c r="T87" s="11"/>
      <c r="U87" s="13"/>
      <c r="V87" s="13"/>
      <c r="W87" s="11"/>
      <c r="X87" s="11"/>
      <c r="Y87" s="11"/>
    </row>
    <row r="88" spans="1:25" ht="13.2">
      <c r="A88" s="209"/>
      <c r="B88" s="200"/>
      <c r="C88" s="191"/>
      <c r="D88" s="123"/>
      <c r="E88" s="116"/>
      <c r="F88" s="35" t="s">
        <v>21</v>
      </c>
      <c r="G88" s="47">
        <f>G87/2.397*1000</f>
        <v>2503.1289111389237</v>
      </c>
      <c r="H88" s="48">
        <f t="shared" ref="H88:O88" si="37">H87/2.397*1000</f>
        <v>2085.9407592824364</v>
      </c>
      <c r="I88" s="49">
        <f t="shared" si="37"/>
        <v>1251.5644555694619</v>
      </c>
      <c r="J88" s="50">
        <f t="shared" si="37"/>
        <v>2503.1289111389237</v>
      </c>
      <c r="K88" s="51">
        <f t="shared" si="37"/>
        <v>2503.1289111389237</v>
      </c>
      <c r="L88" s="52">
        <f t="shared" si="37"/>
        <v>417.18815185648731</v>
      </c>
      <c r="M88" s="53">
        <f t="shared" si="37"/>
        <v>1668.7526074259492</v>
      </c>
      <c r="N88" s="54">
        <f t="shared" si="37"/>
        <v>417.18815185648731</v>
      </c>
      <c r="O88" s="55">
        <f t="shared" si="37"/>
        <v>1668.7526074259492</v>
      </c>
      <c r="P88" s="56"/>
      <c r="Q88" s="173">
        <f>SUM(G88:O88)</f>
        <v>15018.773466833543</v>
      </c>
      <c r="R88" s="29"/>
      <c r="S88" s="29"/>
      <c r="T88" s="29"/>
      <c r="U88" s="13"/>
      <c r="V88" s="13"/>
      <c r="W88" s="29"/>
      <c r="X88" s="29"/>
      <c r="Y88" s="29"/>
    </row>
    <row r="89" spans="1:25" ht="13.2">
      <c r="A89" s="209"/>
      <c r="B89" s="200"/>
      <c r="C89" s="191"/>
      <c r="D89" s="123" t="s">
        <v>33</v>
      </c>
      <c r="E89" s="116">
        <v>2.4843690966335674</v>
      </c>
      <c r="F89" s="43" t="s">
        <v>17</v>
      </c>
      <c r="G89" s="97">
        <v>1</v>
      </c>
      <c r="H89" s="98">
        <v>0</v>
      </c>
      <c r="I89" s="99">
        <v>0</v>
      </c>
      <c r="J89" s="100">
        <v>0</v>
      </c>
      <c r="K89" s="101">
        <v>0</v>
      </c>
      <c r="L89" s="102">
        <v>0</v>
      </c>
      <c r="M89" s="103">
        <v>0</v>
      </c>
      <c r="N89" s="104">
        <v>0</v>
      </c>
      <c r="O89" s="105">
        <v>0</v>
      </c>
      <c r="P89" s="44">
        <f t="shared" si="29"/>
        <v>1</v>
      </c>
      <c r="Q89" s="154">
        <f>P89/(2.484/1000)</f>
        <v>402.57648953301128</v>
      </c>
      <c r="R89" s="29"/>
      <c r="S89" s="13"/>
      <c r="T89" s="13"/>
      <c r="U89" s="13"/>
      <c r="V89" s="13"/>
      <c r="W89" s="13"/>
      <c r="X89" s="13"/>
      <c r="Y89" s="13"/>
    </row>
    <row r="90" spans="1:25" ht="13.2">
      <c r="A90" s="209"/>
      <c r="B90" s="200"/>
      <c r="C90" s="191"/>
      <c r="D90" s="123"/>
      <c r="E90" s="116"/>
      <c r="F90" s="43" t="s">
        <v>18</v>
      </c>
      <c r="G90" s="97">
        <v>13</v>
      </c>
      <c r="H90" s="98">
        <v>4</v>
      </c>
      <c r="I90" s="99">
        <v>5</v>
      </c>
      <c r="J90" s="100">
        <v>3</v>
      </c>
      <c r="K90" s="101">
        <v>1</v>
      </c>
      <c r="L90" s="102">
        <v>2</v>
      </c>
      <c r="M90" s="103">
        <v>1</v>
      </c>
      <c r="N90" s="104">
        <v>3</v>
      </c>
      <c r="O90" s="105">
        <v>4</v>
      </c>
      <c r="P90" s="44">
        <f t="shared" si="29"/>
        <v>36</v>
      </c>
      <c r="Q90" s="154">
        <f t="shared" ref="Q90:Q91" si="38">P90/(2.484/1000)</f>
        <v>14492.753623188406</v>
      </c>
      <c r="R90" s="29"/>
      <c r="S90" s="13"/>
      <c r="T90" s="13"/>
      <c r="U90" s="13"/>
      <c r="V90" s="13"/>
      <c r="W90" s="13"/>
      <c r="X90" s="13"/>
      <c r="Y90" s="13"/>
    </row>
    <row r="91" spans="1:25" ht="13.2">
      <c r="A91" s="209"/>
      <c r="B91" s="200"/>
      <c r="C91" s="191"/>
      <c r="D91" s="123"/>
      <c r="E91" s="116"/>
      <c r="F91" s="45" t="s">
        <v>19</v>
      </c>
      <c r="G91" s="106">
        <f>SUM(G89:G90)</f>
        <v>14</v>
      </c>
      <c r="H91" s="107">
        <f>SUM(H89:H90)</f>
        <v>4</v>
      </c>
      <c r="I91" s="108">
        <f>SUM(I89:I90)</f>
        <v>5</v>
      </c>
      <c r="J91" s="109">
        <f>SUM(J89:J90)</f>
        <v>3</v>
      </c>
      <c r="K91" s="110">
        <f>SUM(K89:K90)</f>
        <v>1</v>
      </c>
      <c r="L91" s="111">
        <f>SUM(L89:L90)</f>
        <v>2</v>
      </c>
      <c r="M91" s="112">
        <f>SUM(M89:M90)</f>
        <v>1</v>
      </c>
      <c r="N91" s="113">
        <f>SUM(N89:N90)</f>
        <v>3</v>
      </c>
      <c r="O91" s="114">
        <f>SUM(O89:O90)</f>
        <v>4</v>
      </c>
      <c r="P91" s="46">
        <f>SUM(G91:O91)</f>
        <v>37</v>
      </c>
      <c r="Q91" s="154">
        <f t="shared" si="38"/>
        <v>14895.330112721416</v>
      </c>
      <c r="R91" s="29"/>
      <c r="S91" s="11"/>
      <c r="T91" s="11"/>
      <c r="U91" s="13"/>
      <c r="V91" s="13"/>
      <c r="W91" s="11"/>
      <c r="X91" s="11"/>
      <c r="Y91" s="11"/>
    </row>
    <row r="92" spans="1:25" ht="13.2">
      <c r="A92" s="209"/>
      <c r="B92" s="200"/>
      <c r="C92" s="191"/>
      <c r="D92" s="124"/>
      <c r="E92" s="117"/>
      <c r="F92" s="35" t="s">
        <v>21</v>
      </c>
      <c r="G92" s="47">
        <f>G91/2.484*1000</f>
        <v>5636.0708534621581</v>
      </c>
      <c r="H92" s="48">
        <f t="shared" ref="H92:O92" si="39">H91/2.484*1000</f>
        <v>1610.3059581320451</v>
      </c>
      <c r="I92" s="49">
        <f t="shared" si="39"/>
        <v>2012.8824476650564</v>
      </c>
      <c r="J92" s="50">
        <f t="shared" si="39"/>
        <v>1207.7294685990339</v>
      </c>
      <c r="K92" s="51">
        <f t="shared" si="39"/>
        <v>402.57648953301128</v>
      </c>
      <c r="L92" s="52">
        <f t="shared" si="39"/>
        <v>805.15297906602257</v>
      </c>
      <c r="M92" s="53">
        <f t="shared" si="39"/>
        <v>402.57648953301128</v>
      </c>
      <c r="N92" s="54">
        <f t="shared" si="39"/>
        <v>1207.7294685990339</v>
      </c>
      <c r="O92" s="55">
        <f t="shared" si="39"/>
        <v>1610.3059581320451</v>
      </c>
      <c r="P92" s="57"/>
      <c r="Q92" s="173">
        <f>SUM(G92:O92)</f>
        <v>14895.33011272142</v>
      </c>
      <c r="R92" s="29"/>
      <c r="S92" s="29"/>
      <c r="T92" s="29"/>
      <c r="U92" s="13"/>
      <c r="V92" s="13"/>
      <c r="W92" s="29"/>
      <c r="X92" s="29"/>
      <c r="Y92" s="29"/>
    </row>
    <row r="93" spans="1:25" ht="13.8" thickBot="1">
      <c r="A93" s="209"/>
      <c r="B93" s="200"/>
      <c r="C93" s="192"/>
      <c r="D93" s="156" t="s">
        <v>37</v>
      </c>
      <c r="E93" s="157"/>
      <c r="F93" s="175" t="s">
        <v>39</v>
      </c>
      <c r="G93" s="193">
        <f>(G84+G88+G92)/3</f>
        <v>5174.388669775607</v>
      </c>
      <c r="H93" s="193">
        <f t="shared" ref="H93:O93" si="40">(H84+H88+H92)/3</f>
        <v>1700.9054927715406</v>
      </c>
      <c r="I93" s="193">
        <f t="shared" si="40"/>
        <v>1205.3547811531844</v>
      </c>
      <c r="J93" s="193">
        <f t="shared" si="40"/>
        <v>1588.5702334710211</v>
      </c>
      <c r="K93" s="193">
        <f t="shared" si="40"/>
        <v>1671.8033473407152</v>
      </c>
      <c r="L93" s="193">
        <f t="shared" si="40"/>
        <v>641.85867045752673</v>
      </c>
      <c r="M93" s="193">
        <f t="shared" si="40"/>
        <v>807.64884572799849</v>
      </c>
      <c r="N93" s="193">
        <f t="shared" si="40"/>
        <v>893.25664704354222</v>
      </c>
      <c r="O93" s="193">
        <f t="shared" si="40"/>
        <v>1561.842775486045</v>
      </c>
      <c r="P93" s="193"/>
      <c r="Q93" s="194">
        <f>(Q84+Q88+Q92)/3</f>
        <v>15245.629463227182</v>
      </c>
      <c r="R93" s="29"/>
      <c r="S93" s="29"/>
      <c r="T93" s="29"/>
      <c r="U93" s="13"/>
      <c r="V93" s="13"/>
      <c r="W93" s="29"/>
      <c r="X93" s="29"/>
      <c r="Y93" s="29"/>
    </row>
    <row r="94" spans="1:25" ht="13.2">
      <c r="A94" s="209"/>
      <c r="B94" s="200"/>
      <c r="C94" s="179">
        <v>2</v>
      </c>
      <c r="D94" s="136" t="s">
        <v>31</v>
      </c>
      <c r="E94" s="137">
        <v>2.2279865449303222</v>
      </c>
      <c r="F94" s="180" t="s">
        <v>17</v>
      </c>
      <c r="G94" s="181">
        <v>0</v>
      </c>
      <c r="H94" s="182">
        <v>0</v>
      </c>
      <c r="I94" s="183">
        <v>0</v>
      </c>
      <c r="J94" s="184">
        <v>0</v>
      </c>
      <c r="K94" s="185">
        <v>0</v>
      </c>
      <c r="L94" s="186">
        <v>0</v>
      </c>
      <c r="M94" s="187">
        <v>0</v>
      </c>
      <c r="N94" s="188">
        <v>0</v>
      </c>
      <c r="O94" s="189">
        <v>0</v>
      </c>
      <c r="P94" s="190">
        <f t="shared" si="29"/>
        <v>0</v>
      </c>
      <c r="Q94" s="178">
        <f>P94/(2.228/1000)</f>
        <v>0</v>
      </c>
      <c r="R94" s="29"/>
      <c r="S94" s="13"/>
      <c r="T94" s="13"/>
      <c r="U94" s="13"/>
      <c r="V94" s="13"/>
      <c r="W94" s="13"/>
      <c r="X94" s="13"/>
      <c r="Y94" s="13"/>
    </row>
    <row r="95" spans="1:25" ht="13.2">
      <c r="A95" s="209"/>
      <c r="B95" s="200"/>
      <c r="C95" s="191"/>
      <c r="D95" s="123"/>
      <c r="E95" s="116"/>
      <c r="F95" s="43" t="s">
        <v>18</v>
      </c>
      <c r="G95" s="97">
        <v>3</v>
      </c>
      <c r="H95" s="98">
        <v>0</v>
      </c>
      <c r="I95" s="99">
        <v>0</v>
      </c>
      <c r="J95" s="100">
        <v>0</v>
      </c>
      <c r="K95" s="101">
        <v>0</v>
      </c>
      <c r="L95" s="102">
        <v>0</v>
      </c>
      <c r="M95" s="103">
        <v>0</v>
      </c>
      <c r="N95" s="104">
        <v>0</v>
      </c>
      <c r="O95" s="105">
        <v>0</v>
      </c>
      <c r="P95" s="44">
        <f t="shared" si="29"/>
        <v>3</v>
      </c>
      <c r="Q95" s="154">
        <f t="shared" ref="Q95:Q96" si="41">P95/(2.228/1000)</f>
        <v>1346.4991023339317</v>
      </c>
      <c r="R95" s="29"/>
      <c r="S95" s="13"/>
      <c r="T95" s="13"/>
      <c r="U95" s="13"/>
      <c r="V95" s="13"/>
      <c r="W95" s="13"/>
      <c r="X95" s="13"/>
      <c r="Y95" s="13"/>
    </row>
    <row r="96" spans="1:25" ht="13.2">
      <c r="A96" s="209"/>
      <c r="B96" s="200"/>
      <c r="C96" s="191"/>
      <c r="D96" s="123"/>
      <c r="E96" s="116"/>
      <c r="F96" s="45" t="s">
        <v>19</v>
      </c>
      <c r="G96" s="106">
        <f>SUM(G94:G95)</f>
        <v>3</v>
      </c>
      <c r="H96" s="107">
        <f>SUM(H94:H95)</f>
        <v>0</v>
      </c>
      <c r="I96" s="108">
        <f>SUM(I94:I95)</f>
        <v>0</v>
      </c>
      <c r="J96" s="109">
        <f>SUM(J94:J95)</f>
        <v>0</v>
      </c>
      <c r="K96" s="110">
        <f>SUM(K94:K95)</f>
        <v>0</v>
      </c>
      <c r="L96" s="111">
        <f>SUM(L94:L95)</f>
        <v>0</v>
      </c>
      <c r="M96" s="112">
        <f>SUM(M94:M95)</f>
        <v>0</v>
      </c>
      <c r="N96" s="113">
        <f>SUM(N94:N95)</f>
        <v>0</v>
      </c>
      <c r="O96" s="114">
        <f>SUM(O94:O95)</f>
        <v>0</v>
      </c>
      <c r="P96" s="46">
        <f t="shared" si="29"/>
        <v>3</v>
      </c>
      <c r="Q96" s="154">
        <f t="shared" si="41"/>
        <v>1346.4991023339317</v>
      </c>
      <c r="R96" s="29"/>
      <c r="S96" s="11"/>
      <c r="T96" s="11"/>
      <c r="U96" s="13"/>
      <c r="V96" s="13"/>
      <c r="W96" s="11"/>
      <c r="X96" s="11"/>
      <c r="Y96" s="11"/>
    </row>
    <row r="97" spans="1:25" ht="13.2">
      <c r="A97" s="209"/>
      <c r="B97" s="200"/>
      <c r="C97" s="191"/>
      <c r="D97" s="123"/>
      <c r="E97" s="116"/>
      <c r="F97" s="35" t="s">
        <v>21</v>
      </c>
      <c r="G97" s="47">
        <f>G96/2.228*1000</f>
        <v>1346.4991023339317</v>
      </c>
      <c r="H97" s="48">
        <f t="shared" ref="H97:O97" si="42">H96/2.228*1000</f>
        <v>0</v>
      </c>
      <c r="I97" s="49">
        <f t="shared" si="42"/>
        <v>0</v>
      </c>
      <c r="J97" s="50">
        <f t="shared" si="42"/>
        <v>0</v>
      </c>
      <c r="K97" s="51">
        <f t="shared" si="42"/>
        <v>0</v>
      </c>
      <c r="L97" s="52">
        <f t="shared" si="42"/>
        <v>0</v>
      </c>
      <c r="M97" s="53">
        <f t="shared" si="42"/>
        <v>0</v>
      </c>
      <c r="N97" s="54">
        <f t="shared" si="42"/>
        <v>0</v>
      </c>
      <c r="O97" s="55">
        <f t="shared" si="42"/>
        <v>0</v>
      </c>
      <c r="P97" s="56"/>
      <c r="Q97" s="173">
        <f>SUM(G97:O97)</f>
        <v>1346.4991023339317</v>
      </c>
      <c r="R97" s="29"/>
      <c r="S97" s="29"/>
      <c r="T97" s="29"/>
      <c r="U97" s="13"/>
      <c r="V97" s="13"/>
      <c r="W97" s="29"/>
      <c r="X97" s="29"/>
      <c r="Y97" s="29"/>
    </row>
    <row r="98" spans="1:25" ht="13.2">
      <c r="A98" s="209"/>
      <c r="B98" s="200"/>
      <c r="C98" s="191"/>
      <c r="D98" s="123" t="s">
        <v>32</v>
      </c>
      <c r="E98" s="116">
        <v>2.0755714285714277</v>
      </c>
      <c r="F98" s="43" t="s">
        <v>17</v>
      </c>
      <c r="G98" s="97">
        <v>0</v>
      </c>
      <c r="H98" s="98">
        <v>0</v>
      </c>
      <c r="I98" s="99">
        <v>0</v>
      </c>
      <c r="J98" s="100">
        <v>0</v>
      </c>
      <c r="K98" s="101">
        <v>0</v>
      </c>
      <c r="L98" s="102">
        <v>0</v>
      </c>
      <c r="M98" s="103">
        <v>0</v>
      </c>
      <c r="N98" s="104">
        <v>0</v>
      </c>
      <c r="O98" s="105">
        <v>0</v>
      </c>
      <c r="P98" s="44">
        <f t="shared" si="29"/>
        <v>0</v>
      </c>
      <c r="Q98" s="154">
        <f>P98/(2.076/1000)</f>
        <v>0</v>
      </c>
      <c r="R98" s="29"/>
      <c r="S98" s="13"/>
      <c r="T98" s="13"/>
      <c r="U98" s="13"/>
      <c r="V98" s="13"/>
      <c r="W98" s="13"/>
      <c r="X98" s="13"/>
      <c r="Y98" s="13"/>
    </row>
    <row r="99" spans="1:25" ht="13.2">
      <c r="A99" s="209"/>
      <c r="B99" s="200"/>
      <c r="C99" s="191"/>
      <c r="D99" s="123"/>
      <c r="E99" s="116"/>
      <c r="F99" s="43" t="s">
        <v>18</v>
      </c>
      <c r="G99" s="97">
        <v>2</v>
      </c>
      <c r="H99" s="98">
        <v>1</v>
      </c>
      <c r="I99" s="99">
        <v>0</v>
      </c>
      <c r="J99" s="100">
        <v>1</v>
      </c>
      <c r="K99" s="101">
        <v>1</v>
      </c>
      <c r="L99" s="102">
        <v>0</v>
      </c>
      <c r="M99" s="103">
        <v>0</v>
      </c>
      <c r="N99" s="104">
        <v>0</v>
      </c>
      <c r="O99" s="105">
        <v>0</v>
      </c>
      <c r="P99" s="44">
        <f t="shared" si="29"/>
        <v>5</v>
      </c>
      <c r="Q99" s="154">
        <f t="shared" ref="Q99:Q100" si="43">P99/(2.076/1000)</f>
        <v>2408.4778420038533</v>
      </c>
      <c r="R99" s="29"/>
      <c r="S99" s="13"/>
      <c r="T99" s="13"/>
      <c r="U99" s="13"/>
      <c r="V99" s="13"/>
      <c r="W99" s="13"/>
      <c r="X99" s="13"/>
      <c r="Y99" s="13"/>
    </row>
    <row r="100" spans="1:25" ht="13.2">
      <c r="A100" s="209"/>
      <c r="B100" s="200"/>
      <c r="C100" s="191"/>
      <c r="D100" s="123"/>
      <c r="E100" s="116"/>
      <c r="F100" s="45" t="s">
        <v>19</v>
      </c>
      <c r="G100" s="106">
        <f>SUM(G98:G99)</f>
        <v>2</v>
      </c>
      <c r="H100" s="107">
        <f>SUM(H98:H99)</f>
        <v>1</v>
      </c>
      <c r="I100" s="108">
        <f>SUM(I98:I99)</f>
        <v>0</v>
      </c>
      <c r="J100" s="109">
        <f>SUM(J98:J99)</f>
        <v>1</v>
      </c>
      <c r="K100" s="110">
        <f>SUM(K98:K99)</f>
        <v>1</v>
      </c>
      <c r="L100" s="111">
        <f>SUM(L98:L99)</f>
        <v>0</v>
      </c>
      <c r="M100" s="112">
        <f>SUM(M98:M99)</f>
        <v>0</v>
      </c>
      <c r="N100" s="113">
        <f>SUM(N98:N99)</f>
        <v>0</v>
      </c>
      <c r="O100" s="114">
        <f>SUM(O98:O99)</f>
        <v>0</v>
      </c>
      <c r="P100" s="46">
        <f t="shared" si="29"/>
        <v>5</v>
      </c>
      <c r="Q100" s="154">
        <f t="shared" si="43"/>
        <v>2408.4778420038533</v>
      </c>
      <c r="R100" s="29"/>
      <c r="S100" s="11"/>
      <c r="T100" s="11"/>
      <c r="U100" s="13"/>
      <c r="V100" s="13"/>
      <c r="W100" s="11"/>
      <c r="X100" s="11"/>
      <c r="Y100" s="11"/>
    </row>
    <row r="101" spans="1:25" ht="13.2">
      <c r="A101" s="209"/>
      <c r="B101" s="200"/>
      <c r="C101" s="191"/>
      <c r="D101" s="123"/>
      <c r="E101" s="116"/>
      <c r="F101" s="35" t="s">
        <v>21</v>
      </c>
      <c r="G101" s="47">
        <f>G100/2.076*1000</f>
        <v>963.39113680154139</v>
      </c>
      <c r="H101" s="48">
        <f t="shared" ref="H101:O101" si="44">H100/2.076*1000</f>
        <v>481.6955684007707</v>
      </c>
      <c r="I101" s="49">
        <f t="shared" si="44"/>
        <v>0</v>
      </c>
      <c r="J101" s="50">
        <f t="shared" si="44"/>
        <v>481.6955684007707</v>
      </c>
      <c r="K101" s="51">
        <f t="shared" si="44"/>
        <v>481.6955684007707</v>
      </c>
      <c r="L101" s="52">
        <f t="shared" si="44"/>
        <v>0</v>
      </c>
      <c r="M101" s="53">
        <f t="shared" si="44"/>
        <v>0</v>
      </c>
      <c r="N101" s="54">
        <f t="shared" si="44"/>
        <v>0</v>
      </c>
      <c r="O101" s="55">
        <f t="shared" si="44"/>
        <v>0</v>
      </c>
      <c r="P101" s="58"/>
      <c r="Q101" s="173">
        <f>SUM(G101:O101)</f>
        <v>2408.4778420038533</v>
      </c>
      <c r="R101" s="29"/>
      <c r="S101" s="29"/>
      <c r="T101" s="29"/>
      <c r="U101" s="13"/>
      <c r="V101" s="13"/>
      <c r="W101" s="29"/>
      <c r="X101" s="29"/>
      <c r="Y101" s="29"/>
    </row>
    <row r="102" spans="1:25" ht="13.2">
      <c r="A102" s="209"/>
      <c r="B102" s="200"/>
      <c r="C102" s="191"/>
      <c r="D102" s="123" t="s">
        <v>33</v>
      </c>
      <c r="E102" s="116">
        <v>2.1447864609258347</v>
      </c>
      <c r="F102" s="43" t="s">
        <v>17</v>
      </c>
      <c r="G102" s="97">
        <v>0</v>
      </c>
      <c r="H102" s="98">
        <v>0</v>
      </c>
      <c r="I102" s="99">
        <v>0</v>
      </c>
      <c r="J102" s="100">
        <v>0</v>
      </c>
      <c r="K102" s="101">
        <v>0</v>
      </c>
      <c r="L102" s="102">
        <v>0</v>
      </c>
      <c r="M102" s="103">
        <v>0</v>
      </c>
      <c r="N102" s="104">
        <v>0</v>
      </c>
      <c r="O102" s="105">
        <v>0</v>
      </c>
      <c r="P102" s="44">
        <f t="shared" si="29"/>
        <v>0</v>
      </c>
      <c r="Q102" s="154">
        <f>P102/(2.145/1000)</f>
        <v>0</v>
      </c>
      <c r="R102" s="29"/>
      <c r="S102" s="13"/>
      <c r="T102" s="13"/>
      <c r="U102" s="13"/>
      <c r="V102" s="13"/>
      <c r="W102" s="13"/>
      <c r="X102" s="13"/>
      <c r="Y102" s="13"/>
    </row>
    <row r="103" spans="1:25" ht="13.2">
      <c r="A103" s="209"/>
      <c r="B103" s="200"/>
      <c r="C103" s="191"/>
      <c r="D103" s="123"/>
      <c r="E103" s="116"/>
      <c r="F103" s="43" t="s">
        <v>18</v>
      </c>
      <c r="G103" s="97">
        <v>6</v>
      </c>
      <c r="H103" s="98">
        <v>7</v>
      </c>
      <c r="I103" s="99">
        <v>0</v>
      </c>
      <c r="J103" s="100">
        <v>0</v>
      </c>
      <c r="K103" s="101">
        <v>2</v>
      </c>
      <c r="L103" s="102">
        <v>0</v>
      </c>
      <c r="M103" s="103">
        <v>1</v>
      </c>
      <c r="N103" s="104">
        <v>0</v>
      </c>
      <c r="O103" s="105">
        <v>0</v>
      </c>
      <c r="P103" s="44">
        <f t="shared" si="29"/>
        <v>16</v>
      </c>
      <c r="Q103" s="154">
        <f t="shared" ref="Q103:Q104" si="45">P103/(2.145/1000)</f>
        <v>7459.2074592074587</v>
      </c>
      <c r="R103" s="29"/>
      <c r="S103" s="13"/>
      <c r="T103" s="13"/>
      <c r="U103" s="13"/>
      <c r="V103" s="13"/>
      <c r="W103" s="13"/>
      <c r="X103" s="13"/>
      <c r="Y103" s="13"/>
    </row>
    <row r="104" spans="1:25" ht="13.2">
      <c r="A104" s="209"/>
      <c r="B104" s="200"/>
      <c r="C104" s="191"/>
      <c r="D104" s="123"/>
      <c r="E104" s="116"/>
      <c r="F104" s="45" t="s">
        <v>19</v>
      </c>
      <c r="G104" s="106">
        <f>SUM(G102:G103)</f>
        <v>6</v>
      </c>
      <c r="H104" s="107">
        <f>SUM(H102:H103)</f>
        <v>7</v>
      </c>
      <c r="I104" s="108">
        <f>SUM(I102:I103)</f>
        <v>0</v>
      </c>
      <c r="J104" s="109">
        <f>SUM(J102:J103)</f>
        <v>0</v>
      </c>
      <c r="K104" s="110">
        <f>SUM(K102:K103)</f>
        <v>2</v>
      </c>
      <c r="L104" s="111">
        <f>SUM(L102:L103)</f>
        <v>0</v>
      </c>
      <c r="M104" s="112">
        <f>SUM(M102:M103)</f>
        <v>1</v>
      </c>
      <c r="N104" s="113">
        <f>SUM(N102:N103)</f>
        <v>0</v>
      </c>
      <c r="O104" s="114">
        <f>SUM(O102:O103)</f>
        <v>0</v>
      </c>
      <c r="P104" s="46">
        <f t="shared" si="29"/>
        <v>16</v>
      </c>
      <c r="Q104" s="154">
        <f t="shared" si="45"/>
        <v>7459.2074592074587</v>
      </c>
      <c r="R104" s="29"/>
      <c r="S104" s="11"/>
      <c r="T104" s="13"/>
      <c r="U104" s="11"/>
      <c r="V104" s="13"/>
      <c r="W104" s="11"/>
      <c r="X104" s="11"/>
      <c r="Y104" s="11"/>
    </row>
    <row r="105" spans="1:25" ht="13.2">
      <c r="A105" s="209"/>
      <c r="B105" s="200"/>
      <c r="C105" s="191"/>
      <c r="D105" s="124"/>
      <c r="E105" s="117"/>
      <c r="F105" s="35" t="s">
        <v>21</v>
      </c>
      <c r="G105" s="59">
        <f>G104/2.145*1000</f>
        <v>2797.2027972027972</v>
      </c>
      <c r="H105" s="60">
        <f t="shared" ref="H105:O105" si="46">H104/2.145*1000</f>
        <v>3263.4032634032633</v>
      </c>
      <c r="I105" s="61">
        <f t="shared" si="46"/>
        <v>0</v>
      </c>
      <c r="J105" s="62">
        <f t="shared" si="46"/>
        <v>0</v>
      </c>
      <c r="K105" s="63">
        <f t="shared" si="46"/>
        <v>932.40093240093233</v>
      </c>
      <c r="L105" s="64">
        <f t="shared" si="46"/>
        <v>0</v>
      </c>
      <c r="M105" s="65">
        <f t="shared" si="46"/>
        <v>466.20046620046617</v>
      </c>
      <c r="N105" s="66">
        <f t="shared" si="46"/>
        <v>0</v>
      </c>
      <c r="O105" s="67">
        <f t="shared" si="46"/>
        <v>0</v>
      </c>
      <c r="P105" s="68"/>
      <c r="Q105" s="173">
        <f>SUM(G105:O105)</f>
        <v>7459.2074592074587</v>
      </c>
      <c r="R105" s="29"/>
      <c r="S105" s="29"/>
      <c r="T105" s="13"/>
      <c r="U105" s="29"/>
      <c r="V105" s="13"/>
      <c r="W105" s="29"/>
      <c r="X105" s="29"/>
      <c r="Y105" s="29"/>
    </row>
    <row r="106" spans="1:25" ht="13.8" thickBot="1">
      <c r="A106" s="210"/>
      <c r="B106" s="201"/>
      <c r="C106" s="192"/>
      <c r="D106" s="195" t="s">
        <v>37</v>
      </c>
      <c r="E106" s="157"/>
      <c r="F106" s="196" t="s">
        <v>39</v>
      </c>
      <c r="G106" s="197">
        <f>(G97+G101+G105)/3</f>
        <v>1702.3643454460901</v>
      </c>
      <c r="H106" s="197">
        <f t="shared" ref="H106:O106" si="47">(H97+H101+H105)/3</f>
        <v>1248.3662772680113</v>
      </c>
      <c r="I106" s="197">
        <f t="shared" si="47"/>
        <v>0</v>
      </c>
      <c r="J106" s="197">
        <f t="shared" si="47"/>
        <v>160.56518946692356</v>
      </c>
      <c r="K106" s="197">
        <f t="shared" si="47"/>
        <v>471.36550026723438</v>
      </c>
      <c r="L106" s="197">
        <f t="shared" si="47"/>
        <v>0</v>
      </c>
      <c r="M106" s="197">
        <f t="shared" si="47"/>
        <v>155.4001554001554</v>
      </c>
      <c r="N106" s="197">
        <f t="shared" si="47"/>
        <v>0</v>
      </c>
      <c r="O106" s="197">
        <f t="shared" si="47"/>
        <v>0</v>
      </c>
      <c r="P106" s="197"/>
      <c r="Q106" s="198">
        <f>(Q97+Q101+Q105)/3</f>
        <v>3738.0614678484144</v>
      </c>
      <c r="R106" s="29"/>
      <c r="S106" s="29"/>
      <c r="T106" s="13"/>
      <c r="U106" s="29"/>
      <c r="V106" s="13"/>
      <c r="W106" s="29"/>
      <c r="X106" s="29"/>
      <c r="Y106" s="29"/>
    </row>
    <row r="107" spans="1:25" ht="13.2">
      <c r="A107" s="120"/>
      <c r="B107" s="120"/>
      <c r="C107" s="132" t="s">
        <v>40</v>
      </c>
      <c r="D107" s="126"/>
      <c r="E107" s="126"/>
      <c r="F107" s="127" t="s">
        <v>20</v>
      </c>
      <c r="G107" s="128">
        <f>AVERAGE(G6,G10,G14,G32,G36,G40,G58,G62,G66,G84,G88,G92)</f>
        <v>6661.8394022385874</v>
      </c>
      <c r="H107" s="128">
        <f t="shared" ref="H107:O107" si="48">AVERAGE(H6,H10,H14,H32,H36,H40,H58,H62,H66,H84,H88,H92)</f>
        <v>1830.098433056547</v>
      </c>
      <c r="I107" s="128">
        <f t="shared" si="48"/>
        <v>1850.5607296339788</v>
      </c>
      <c r="J107" s="128">
        <f t="shared" si="48"/>
        <v>2041.4452236104896</v>
      </c>
      <c r="K107" s="128">
        <f t="shared" si="48"/>
        <v>2508.0015289856756</v>
      </c>
      <c r="L107" s="128">
        <f t="shared" si="48"/>
        <v>589.71422945709696</v>
      </c>
      <c r="M107" s="128">
        <f t="shared" si="48"/>
        <v>246.11396978492351</v>
      </c>
      <c r="N107" s="128">
        <f>AVERAGE(N6,N10,N14,N32,N36,N40,N58,N62,N66,N84,N88,N92)</f>
        <v>643.29231873796186</v>
      </c>
      <c r="O107" s="128">
        <f t="shared" si="48"/>
        <v>1205.9347768475529</v>
      </c>
      <c r="P107" s="128"/>
      <c r="Q107" s="128">
        <f>AVERAGE(Q6,Q10,Q14,Q32,Q36,Q40,Q58,Q62,Q66,Q84,Q88,Q92)</f>
        <v>17577.000612352818</v>
      </c>
      <c r="R107" s="29"/>
      <c r="S107" s="69"/>
      <c r="T107" s="69"/>
      <c r="U107" s="69"/>
      <c r="V107" s="69"/>
      <c r="W107" s="69"/>
      <c r="X107" s="69"/>
      <c r="Y107" s="69"/>
    </row>
    <row r="108" spans="1:25" ht="15.75" customHeight="1">
      <c r="C108" s="133"/>
      <c r="F108" s="129" t="s">
        <v>25</v>
      </c>
      <c r="G108" s="130">
        <f>G107/17577*100</f>
        <v>37.900889811905259</v>
      </c>
      <c r="H108" s="130">
        <f t="shared" ref="H108:O108" si="49">H107/17577*100</f>
        <v>10.41189300254052</v>
      </c>
      <c r="I108" s="130">
        <f t="shared" si="49"/>
        <v>10.528308184752682</v>
      </c>
      <c r="J108" s="130">
        <f t="shared" si="49"/>
        <v>11.614298364968366</v>
      </c>
      <c r="K108" s="130">
        <f t="shared" si="49"/>
        <v>14.268655225497387</v>
      </c>
      <c r="L108" s="130">
        <f t="shared" si="49"/>
        <v>3.3550334497189338</v>
      </c>
      <c r="M108" s="130">
        <f t="shared" si="49"/>
        <v>1.4002046412068243</v>
      </c>
      <c r="N108" s="130">
        <f t="shared" si="49"/>
        <v>3.6598527549522779</v>
      </c>
      <c r="O108" s="130">
        <f t="shared" si="49"/>
        <v>6.860868048287835</v>
      </c>
      <c r="P108" s="129"/>
      <c r="Q108" s="130">
        <f>SUM(G108:O108)</f>
        <v>100.0000034838301</v>
      </c>
    </row>
    <row r="109" spans="1:25">
      <c r="C109" s="134" t="s">
        <v>41</v>
      </c>
      <c r="D109" s="126"/>
      <c r="E109" s="126"/>
      <c r="F109" s="127" t="s">
        <v>20</v>
      </c>
      <c r="G109" s="128">
        <f>AVERAGE(G19,G23,G27,G45,G49,G53,G71,G75,G79,G97,G101,G105)</f>
        <v>2081.1765461337773</v>
      </c>
      <c r="H109" s="128">
        <f>AVERAGE(H19,H23,H27,H45,H49,H53,H71,H75,H79,H97,H101,H105)</f>
        <v>1794.6145466340959</v>
      </c>
      <c r="I109" s="128">
        <f>AVERAGE(I19,I23,I27,I45,I49,I53,I71,I75,I79,I97,I101,I105)</f>
        <v>313.04879973871806</v>
      </c>
      <c r="J109" s="128">
        <f>AVERAGE(J19,J23,J27,J45,J49,J53,J71,J75,J79,J97,J101,J105)</f>
        <v>447.52828837324046</v>
      </c>
      <c r="K109" s="128">
        <f>AVERAGE(K19,K23,K27,K45,K49,K53,K71,K75,K79,K97,K101,K105)</f>
        <v>611.01196274800202</v>
      </c>
      <c r="L109" s="128">
        <f>AVERAGE(L19,L23,L27,L45,L49,L53,L71,L75,L79,L97,L101,L105)</f>
        <v>201.11736496078404</v>
      </c>
      <c r="M109" s="128">
        <f>AVERAGE(M19,M23,M27,M45,M49,M53,M71,M75,M79,M97,M101,M105)</f>
        <v>81.433664746381211</v>
      </c>
      <c r="N109" s="128">
        <f>AVERAGE(N19,N23,N27,N45,N49,N53,N71,N75,N79,N97,N101,N105)</f>
        <v>46.565842682648025</v>
      </c>
      <c r="O109" s="128">
        <f>AVERAGE(O19,O23,O27,O45,O49,O53,O71,O75,O79,O97,O101,O105)</f>
        <v>181.10124609018246</v>
      </c>
      <c r="P109" s="128"/>
      <c r="Q109" s="128">
        <f>AVERAGE(Q19,Q23,Q27,Q45,Q49,Q53,Q71,Q75,Q79,Q97,Q101,Q105)</f>
        <v>5757.5982621078292</v>
      </c>
      <c r="R109" s="29"/>
      <c r="S109" s="69"/>
      <c r="T109" s="69"/>
      <c r="U109" s="69"/>
      <c r="V109" s="69"/>
      <c r="W109" s="69"/>
      <c r="X109" s="69"/>
      <c r="Y109" s="69"/>
    </row>
    <row r="110" spans="1:25">
      <c r="C110" s="133"/>
      <c r="F110" s="129" t="s">
        <v>25</v>
      </c>
      <c r="G110" s="130">
        <f>G109/5758*100</f>
        <v>36.14408728957585</v>
      </c>
      <c r="H110" s="130">
        <f t="shared" ref="H110:O110" si="50">H109/5758*100</f>
        <v>31.167324533416046</v>
      </c>
      <c r="I110" s="130">
        <f t="shared" si="50"/>
        <v>5.4367627603111854</v>
      </c>
      <c r="J110" s="130">
        <f t="shared" si="50"/>
        <v>7.7722870505946586</v>
      </c>
      <c r="K110" s="130">
        <f t="shared" si="50"/>
        <v>10.61153113490799</v>
      </c>
      <c r="L110" s="130">
        <f t="shared" si="50"/>
        <v>3.4928337089403274</v>
      </c>
      <c r="M110" s="130">
        <f t="shared" si="50"/>
        <v>1.4142699678079405</v>
      </c>
      <c r="N110" s="130">
        <f t="shared" si="50"/>
        <v>0.80871557281431106</v>
      </c>
      <c r="O110" s="130">
        <f t="shared" si="50"/>
        <v>3.1452109428652739</v>
      </c>
      <c r="P110" s="129"/>
      <c r="Q110" s="131">
        <f>SUM(G110:O110)</f>
        <v>99.993022961233578</v>
      </c>
      <c r="R110" s="69"/>
      <c r="S110" s="69"/>
      <c r="T110" s="69"/>
      <c r="U110" s="69"/>
      <c r="V110" s="69"/>
      <c r="W110" s="69"/>
      <c r="X110" s="69"/>
      <c r="Y110" s="69"/>
    </row>
    <row r="111" spans="1:25">
      <c r="Q111" s="69"/>
      <c r="R111" s="69"/>
      <c r="S111" s="69"/>
      <c r="T111" s="69"/>
      <c r="U111" s="69"/>
      <c r="V111" s="69"/>
      <c r="W111" s="69"/>
      <c r="X111" s="69"/>
      <c r="Y111" s="69"/>
    </row>
    <row r="112" spans="1:25">
      <c r="Q112" s="69"/>
      <c r="R112" s="69"/>
      <c r="S112" s="69"/>
      <c r="T112" s="69"/>
      <c r="U112" s="69"/>
      <c r="V112" s="69"/>
      <c r="W112" s="69"/>
      <c r="X112" s="69"/>
      <c r="Y112" s="69"/>
    </row>
    <row r="113" spans="17:25">
      <c r="Q113" s="69"/>
      <c r="R113" s="69"/>
      <c r="S113" s="69"/>
      <c r="T113" s="69"/>
      <c r="U113" s="69"/>
      <c r="V113" s="69"/>
      <c r="W113" s="69"/>
      <c r="X113" s="69"/>
      <c r="Y113" s="69"/>
    </row>
    <row r="114" spans="17:25">
      <c r="Q114" s="69"/>
      <c r="R114" s="69"/>
      <c r="S114" s="69"/>
      <c r="T114" s="69"/>
      <c r="U114" s="69"/>
      <c r="V114" s="69"/>
      <c r="W114" s="69"/>
      <c r="X114" s="69"/>
      <c r="Y114" s="69"/>
    </row>
    <row r="115" spans="17:25">
      <c r="Q115" s="69"/>
      <c r="R115" s="69"/>
      <c r="S115" s="69"/>
      <c r="T115" s="69"/>
      <c r="U115" s="69"/>
      <c r="V115" s="69"/>
      <c r="W115" s="69"/>
      <c r="X115" s="69"/>
      <c r="Y115" s="69"/>
    </row>
    <row r="116" spans="17:25">
      <c r="Q116" s="69"/>
      <c r="R116" s="69"/>
      <c r="S116" s="69"/>
      <c r="T116" s="69"/>
      <c r="U116" s="69"/>
      <c r="V116" s="69"/>
      <c r="W116" s="69"/>
      <c r="X116" s="69"/>
      <c r="Y116" s="69"/>
    </row>
    <row r="117" spans="17:25">
      <c r="Q117" s="69"/>
      <c r="R117" s="69"/>
      <c r="S117" s="69"/>
      <c r="T117" s="69"/>
      <c r="U117" s="69"/>
      <c r="V117" s="69"/>
      <c r="W117" s="69"/>
      <c r="X117" s="69"/>
      <c r="Y117" s="69"/>
    </row>
    <row r="118" spans="17:25">
      <c r="Q118" s="69"/>
      <c r="R118" s="69"/>
      <c r="S118" s="69"/>
      <c r="T118" s="69"/>
      <c r="U118" s="69"/>
      <c r="V118" s="69"/>
      <c r="W118" s="69"/>
      <c r="X118" s="69"/>
      <c r="Y118" s="69"/>
    </row>
    <row r="119" spans="17:25">
      <c r="Q119" s="69"/>
      <c r="R119" s="69"/>
      <c r="S119" s="69"/>
      <c r="T119" s="69"/>
      <c r="U119" s="69"/>
      <c r="V119" s="69"/>
      <c r="W119" s="69"/>
      <c r="X119" s="69"/>
      <c r="Y119" s="69"/>
    </row>
    <row r="120" spans="17:25">
      <c r="Q120" s="69"/>
      <c r="R120" s="69"/>
      <c r="S120" s="69"/>
      <c r="T120" s="69"/>
      <c r="U120" s="69"/>
      <c r="V120" s="69"/>
      <c r="W120" s="69"/>
      <c r="X120" s="69"/>
      <c r="Y120" s="69"/>
    </row>
    <row r="121" spans="17:25">
      <c r="Q121" s="69"/>
      <c r="R121" s="69"/>
      <c r="S121" s="69"/>
      <c r="T121" s="69"/>
      <c r="U121" s="69"/>
      <c r="V121" s="69"/>
      <c r="W121" s="69"/>
      <c r="X121" s="69"/>
      <c r="Y121" s="69"/>
    </row>
    <row r="122" spans="17:25">
      <c r="Q122" s="69"/>
      <c r="R122" s="69"/>
      <c r="S122" s="69"/>
      <c r="T122" s="69"/>
      <c r="U122" s="69"/>
      <c r="V122" s="69"/>
      <c r="W122" s="69"/>
      <c r="X122" s="69"/>
      <c r="Y122" s="69"/>
    </row>
    <row r="123" spans="17:25">
      <c r="Q123" s="69"/>
      <c r="R123" s="69"/>
      <c r="S123" s="69"/>
      <c r="T123" s="69"/>
      <c r="U123" s="69"/>
      <c r="V123" s="69"/>
      <c r="W123" s="69"/>
      <c r="X123" s="69"/>
      <c r="Y123" s="69"/>
    </row>
    <row r="124" spans="17:25">
      <c r="Q124" s="69"/>
      <c r="R124" s="69"/>
      <c r="S124" s="69"/>
      <c r="T124" s="69"/>
      <c r="U124" s="69"/>
      <c r="V124" s="69"/>
      <c r="W124" s="69"/>
      <c r="X124" s="69"/>
      <c r="Y124" s="69"/>
    </row>
    <row r="125" spans="17:25">
      <c r="Q125" s="69"/>
      <c r="R125" s="69"/>
      <c r="S125" s="69"/>
      <c r="T125" s="69"/>
      <c r="U125" s="69"/>
      <c r="V125" s="69"/>
      <c r="W125" s="69"/>
      <c r="X125" s="69"/>
      <c r="Y125" s="69"/>
    </row>
    <row r="126" spans="17:25">
      <c r="Q126" s="69"/>
      <c r="R126" s="69"/>
      <c r="S126" s="69"/>
      <c r="T126" s="69"/>
      <c r="U126" s="69"/>
      <c r="V126" s="69"/>
      <c r="W126" s="69"/>
      <c r="X126" s="69"/>
      <c r="Y126" s="69"/>
    </row>
    <row r="127" spans="17:25">
      <c r="Q127" s="69"/>
      <c r="R127" s="69"/>
      <c r="S127" s="69"/>
      <c r="T127" s="69"/>
      <c r="U127" s="69"/>
      <c r="V127" s="69"/>
      <c r="W127" s="69"/>
      <c r="X127" s="69"/>
      <c r="Y127" s="69"/>
    </row>
    <row r="128" spans="17:25">
      <c r="Q128" s="69"/>
      <c r="R128" s="69"/>
      <c r="S128" s="69"/>
      <c r="T128" s="69"/>
      <c r="U128" s="69"/>
      <c r="V128" s="69"/>
      <c r="W128" s="69"/>
      <c r="X128" s="69"/>
      <c r="Y128" s="69"/>
    </row>
    <row r="129" spans="17:25">
      <c r="Q129" s="69"/>
      <c r="R129" s="69"/>
      <c r="S129" s="69"/>
      <c r="T129" s="69"/>
      <c r="U129" s="69"/>
      <c r="V129" s="69"/>
      <c r="W129" s="69"/>
      <c r="X129" s="69"/>
      <c r="Y129" s="69"/>
    </row>
    <row r="130" spans="17:25">
      <c r="Q130" s="69"/>
      <c r="R130" s="69"/>
      <c r="S130" s="69"/>
      <c r="T130" s="69"/>
      <c r="U130" s="69"/>
      <c r="V130" s="69"/>
      <c r="W130" s="69"/>
      <c r="X130" s="69"/>
      <c r="Y130" s="69"/>
    </row>
    <row r="131" spans="17:25">
      <c r="Q131" s="69"/>
      <c r="R131" s="69"/>
      <c r="S131" s="69"/>
      <c r="T131" s="69"/>
      <c r="U131" s="69"/>
      <c r="V131" s="69"/>
      <c r="W131" s="69"/>
      <c r="X131" s="69"/>
      <c r="Y131" s="69"/>
    </row>
    <row r="132" spans="17:25">
      <c r="Q132" s="69"/>
      <c r="R132" s="69"/>
      <c r="S132" s="69"/>
      <c r="T132" s="69"/>
      <c r="U132" s="69"/>
      <c r="V132" s="69"/>
      <c r="W132" s="69"/>
      <c r="X132" s="69"/>
      <c r="Y132" s="69"/>
    </row>
    <row r="133" spans="17:25">
      <c r="Q133" s="69"/>
      <c r="R133" s="69"/>
      <c r="S133" s="69"/>
      <c r="T133" s="69"/>
      <c r="U133" s="69"/>
      <c r="V133" s="69"/>
      <c r="W133" s="69"/>
      <c r="X133" s="69"/>
      <c r="Y133" s="69"/>
    </row>
    <row r="134" spans="17:25"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7:25"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7:25"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7:25"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7:25"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7:25"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7:25"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7:25"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7:25"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7:25"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7:25"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7:25"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7:25"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7:25"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7:25"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7:25"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7:25">
      <c r="Q150" s="69"/>
      <c r="R150" s="69"/>
      <c r="S150" s="69"/>
      <c r="T150" s="69"/>
      <c r="U150" s="69"/>
      <c r="V150" s="69"/>
      <c r="W150" s="69"/>
      <c r="X150" s="69"/>
      <c r="Y150" s="69"/>
    </row>
    <row r="151" spans="17:25">
      <c r="Q151" s="69"/>
      <c r="R151" s="69"/>
      <c r="S151" s="69"/>
      <c r="T151" s="69"/>
      <c r="U151" s="69"/>
      <c r="V151" s="69"/>
      <c r="W151" s="69"/>
      <c r="X151" s="69"/>
      <c r="Y151" s="69"/>
    </row>
    <row r="152" spans="17:25"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17:25">
      <c r="Q153" s="69"/>
      <c r="R153" s="69"/>
      <c r="S153" s="69"/>
      <c r="T153" s="69"/>
      <c r="U153" s="69"/>
      <c r="V153" s="69"/>
      <c r="W153" s="69"/>
      <c r="X153" s="69"/>
      <c r="Y153" s="69"/>
    </row>
    <row r="154" spans="17:25">
      <c r="Q154" s="69"/>
      <c r="R154" s="69"/>
      <c r="S154" s="69"/>
      <c r="T154" s="69"/>
      <c r="U154" s="69"/>
      <c r="V154" s="69"/>
      <c r="W154" s="69"/>
      <c r="X154" s="69"/>
      <c r="Y154" s="69"/>
    </row>
    <row r="155" spans="17:25">
      <c r="Q155" s="69"/>
      <c r="R155" s="69"/>
      <c r="S155" s="69"/>
      <c r="T155" s="69"/>
      <c r="U155" s="69"/>
      <c r="V155" s="69"/>
      <c r="W155" s="69"/>
      <c r="X155" s="69"/>
      <c r="Y155" s="69"/>
    </row>
    <row r="156" spans="17:25">
      <c r="Q156" s="69"/>
      <c r="R156" s="69"/>
      <c r="S156" s="69"/>
      <c r="T156" s="69"/>
      <c r="U156" s="69"/>
      <c r="V156" s="69"/>
      <c r="W156" s="69"/>
      <c r="X156" s="69"/>
      <c r="Y156" s="69"/>
    </row>
    <row r="157" spans="17:25">
      <c r="Q157" s="69"/>
      <c r="R157" s="69"/>
      <c r="S157" s="69"/>
      <c r="T157" s="69"/>
      <c r="U157" s="69"/>
      <c r="V157" s="69"/>
      <c r="W157" s="69"/>
      <c r="X157" s="69"/>
      <c r="Y157" s="69"/>
    </row>
    <row r="158" spans="17:25">
      <c r="Q158" s="69"/>
      <c r="R158" s="69"/>
      <c r="S158" s="69"/>
      <c r="T158" s="69"/>
      <c r="U158" s="69"/>
      <c r="V158" s="69"/>
      <c r="W158" s="69"/>
      <c r="X158" s="69"/>
      <c r="Y158" s="69"/>
    </row>
    <row r="159" spans="17:25">
      <c r="Q159" s="69"/>
      <c r="R159" s="69"/>
      <c r="S159" s="69"/>
      <c r="T159" s="69"/>
      <c r="U159" s="69"/>
      <c r="V159" s="69"/>
      <c r="W159" s="69"/>
      <c r="X159" s="69"/>
      <c r="Y159" s="69"/>
    </row>
    <row r="160" spans="17:25">
      <c r="Q160" s="69"/>
      <c r="R160" s="69"/>
      <c r="S160" s="69"/>
      <c r="T160" s="69"/>
      <c r="U160" s="69"/>
      <c r="V160" s="69"/>
      <c r="W160" s="69"/>
      <c r="X160" s="69"/>
      <c r="Y160" s="69"/>
    </row>
    <row r="161" spans="17:25"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17:25">
      <c r="Q162" s="69"/>
      <c r="R162" s="69"/>
      <c r="S162" s="69"/>
      <c r="T162" s="69"/>
      <c r="U162" s="69"/>
      <c r="V162" s="69"/>
      <c r="W162" s="69"/>
      <c r="X162" s="69"/>
      <c r="Y162" s="69"/>
    </row>
    <row r="163" spans="17:25">
      <c r="Q163" s="69"/>
      <c r="R163" s="69"/>
      <c r="S163" s="69"/>
      <c r="T163" s="69"/>
      <c r="U163" s="69"/>
      <c r="V163" s="69"/>
      <c r="W163" s="69"/>
      <c r="X163" s="69"/>
      <c r="Y163" s="69"/>
    </row>
    <row r="164" spans="17:25">
      <c r="Q164" s="69"/>
      <c r="R164" s="69"/>
      <c r="S164" s="69"/>
      <c r="T164" s="69"/>
      <c r="U164" s="69"/>
      <c r="V164" s="69"/>
      <c r="W164" s="69"/>
      <c r="X164" s="69"/>
      <c r="Y164" s="69"/>
    </row>
    <row r="165" spans="17:25">
      <c r="Q165" s="69"/>
      <c r="R165" s="69"/>
      <c r="S165" s="69"/>
      <c r="T165" s="69"/>
      <c r="U165" s="69"/>
      <c r="V165" s="69"/>
      <c r="W165" s="69"/>
      <c r="X165" s="69"/>
      <c r="Y165" s="69"/>
    </row>
    <row r="166" spans="17:25">
      <c r="Q166" s="69"/>
      <c r="R166" s="69"/>
      <c r="S166" s="69"/>
      <c r="T166" s="69"/>
      <c r="U166" s="69"/>
      <c r="V166" s="69"/>
      <c r="W166" s="69"/>
      <c r="X166" s="69"/>
      <c r="Y166" s="69"/>
    </row>
    <row r="167" spans="17:25">
      <c r="Q167" s="69"/>
      <c r="R167" s="69"/>
      <c r="S167" s="69"/>
      <c r="T167" s="69"/>
      <c r="U167" s="69"/>
      <c r="V167" s="69"/>
      <c r="W167" s="69"/>
      <c r="X167" s="69"/>
      <c r="Y167" s="69"/>
    </row>
    <row r="168" spans="17:25">
      <c r="Q168" s="69"/>
      <c r="R168" s="69"/>
      <c r="S168" s="69"/>
      <c r="T168" s="69"/>
      <c r="U168" s="69"/>
      <c r="V168" s="69"/>
      <c r="W168" s="69"/>
      <c r="X168" s="69"/>
      <c r="Y168" s="69"/>
    </row>
    <row r="169" spans="17:25">
      <c r="Q169" s="69"/>
      <c r="R169" s="69"/>
      <c r="S169" s="69"/>
      <c r="T169" s="69"/>
      <c r="U169" s="69"/>
      <c r="V169" s="69"/>
      <c r="W169" s="69"/>
      <c r="X169" s="69"/>
      <c r="Y169" s="69"/>
    </row>
    <row r="170" spans="17:25">
      <c r="Q170" s="69"/>
      <c r="R170" s="69"/>
      <c r="S170" s="69"/>
      <c r="T170" s="69"/>
      <c r="U170" s="69"/>
      <c r="V170" s="69"/>
      <c r="W170" s="69"/>
      <c r="X170" s="69"/>
      <c r="Y170" s="69"/>
    </row>
    <row r="171" spans="17:25">
      <c r="Q171" s="69"/>
      <c r="R171" s="69"/>
      <c r="S171" s="69"/>
      <c r="T171" s="69"/>
      <c r="U171" s="69"/>
      <c r="V171" s="69"/>
      <c r="W171" s="69"/>
      <c r="X171" s="69"/>
      <c r="Y171" s="69"/>
    </row>
    <row r="172" spans="17:25">
      <c r="Q172" s="69"/>
      <c r="R172" s="69"/>
      <c r="S172" s="69"/>
      <c r="T172" s="69"/>
      <c r="U172" s="69"/>
      <c r="V172" s="69"/>
      <c r="W172" s="69"/>
      <c r="X172" s="69"/>
      <c r="Y172" s="69"/>
    </row>
    <row r="173" spans="17:25">
      <c r="Q173" s="69"/>
      <c r="R173" s="69"/>
      <c r="S173" s="69"/>
      <c r="T173" s="69"/>
      <c r="U173" s="69"/>
      <c r="V173" s="69"/>
      <c r="W173" s="69"/>
      <c r="X173" s="69"/>
      <c r="Y173" s="69"/>
    </row>
    <row r="174" spans="17:25">
      <c r="Q174" s="69"/>
      <c r="R174" s="69"/>
      <c r="S174" s="69"/>
      <c r="T174" s="69"/>
      <c r="U174" s="69"/>
      <c r="V174" s="69"/>
      <c r="W174" s="69"/>
      <c r="X174" s="69"/>
      <c r="Y174" s="69"/>
    </row>
    <row r="175" spans="17:25">
      <c r="Q175" s="69"/>
      <c r="R175" s="69"/>
      <c r="S175" s="69"/>
      <c r="T175" s="69"/>
      <c r="U175" s="69"/>
      <c r="V175" s="69"/>
      <c r="W175" s="69"/>
      <c r="X175" s="69"/>
      <c r="Y175" s="69"/>
    </row>
    <row r="176" spans="17:25">
      <c r="Q176" s="69"/>
      <c r="R176" s="69"/>
      <c r="S176" s="69"/>
      <c r="T176" s="69"/>
      <c r="U176" s="69"/>
      <c r="V176" s="69"/>
      <c r="W176" s="69"/>
      <c r="X176" s="69"/>
      <c r="Y176" s="69"/>
    </row>
    <row r="177" spans="17:25">
      <c r="Q177" s="69"/>
      <c r="R177" s="69"/>
      <c r="S177" s="69"/>
      <c r="T177" s="69"/>
      <c r="U177" s="69"/>
      <c r="V177" s="69"/>
      <c r="W177" s="69"/>
      <c r="X177" s="69"/>
      <c r="Y177" s="69"/>
    </row>
    <row r="178" spans="17:25">
      <c r="Q178" s="69"/>
      <c r="R178" s="69"/>
      <c r="S178" s="69"/>
      <c r="T178" s="69"/>
      <c r="U178" s="69"/>
      <c r="V178" s="69"/>
      <c r="W178" s="69"/>
      <c r="X178" s="69"/>
      <c r="Y178" s="69"/>
    </row>
    <row r="179" spans="17:25">
      <c r="Q179" s="69"/>
      <c r="R179" s="69"/>
      <c r="S179" s="69"/>
      <c r="T179" s="69"/>
      <c r="U179" s="69"/>
      <c r="V179" s="69"/>
      <c r="W179" s="69"/>
      <c r="X179" s="69"/>
      <c r="Y179" s="69"/>
    </row>
    <row r="180" spans="17:25">
      <c r="Q180" s="69"/>
      <c r="R180" s="69"/>
      <c r="S180" s="69"/>
      <c r="T180" s="69"/>
      <c r="U180" s="69"/>
      <c r="V180" s="69"/>
      <c r="W180" s="69"/>
      <c r="X180" s="69"/>
      <c r="Y180" s="69"/>
    </row>
    <row r="181" spans="17:25">
      <c r="Q181" s="69"/>
      <c r="R181" s="69"/>
      <c r="S181" s="69"/>
      <c r="T181" s="69"/>
      <c r="U181" s="69"/>
      <c r="V181" s="69"/>
      <c r="W181" s="69"/>
      <c r="X181" s="69"/>
      <c r="Y181" s="69"/>
    </row>
    <row r="182" spans="17:25">
      <c r="Q182" s="69"/>
      <c r="R182" s="69"/>
      <c r="S182" s="69"/>
      <c r="T182" s="69"/>
      <c r="U182" s="69"/>
      <c r="V182" s="69"/>
      <c r="W182" s="69"/>
      <c r="X182" s="69"/>
      <c r="Y182" s="69"/>
    </row>
    <row r="183" spans="17:25">
      <c r="Q183" s="69"/>
      <c r="R183" s="69"/>
      <c r="S183" s="69"/>
      <c r="T183" s="69"/>
      <c r="U183" s="69"/>
      <c r="V183" s="69"/>
      <c r="W183" s="69"/>
      <c r="X183" s="69"/>
      <c r="Y183" s="69"/>
    </row>
    <row r="184" spans="17:25">
      <c r="Q184" s="69"/>
      <c r="R184" s="69"/>
      <c r="S184" s="69"/>
      <c r="T184" s="69"/>
      <c r="U184" s="69"/>
      <c r="V184" s="69"/>
      <c r="W184" s="69"/>
      <c r="X184" s="69"/>
      <c r="Y184" s="69"/>
    </row>
    <row r="185" spans="17:25">
      <c r="Q185" s="69"/>
      <c r="R185" s="69"/>
      <c r="S185" s="69"/>
      <c r="T185" s="69"/>
      <c r="U185" s="69"/>
      <c r="V185" s="69"/>
      <c r="W185" s="69"/>
      <c r="X185" s="69"/>
      <c r="Y185" s="69"/>
    </row>
    <row r="186" spans="17:25">
      <c r="Q186" s="69"/>
      <c r="R186" s="69"/>
      <c r="S186" s="69"/>
      <c r="T186" s="69"/>
      <c r="U186" s="69"/>
      <c r="V186" s="69"/>
      <c r="W186" s="69"/>
      <c r="X186" s="69"/>
      <c r="Y186" s="69"/>
    </row>
    <row r="187" spans="17:25"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7:25"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7:25"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7:25"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7:25"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7:25"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7:25"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7:25"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7:25"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7:25"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7:25"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7:25"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7:25"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7:25"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7:25"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7:25"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7:25"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7:25">
      <c r="Q204" s="69"/>
      <c r="R204" s="69"/>
      <c r="S204" s="69"/>
      <c r="T204" s="69"/>
      <c r="U204" s="69"/>
      <c r="V204" s="69"/>
      <c r="W204" s="69"/>
      <c r="X204" s="69"/>
      <c r="Y204" s="69"/>
    </row>
    <row r="205" spans="17:25">
      <c r="Q205" s="69"/>
      <c r="R205" s="69"/>
      <c r="S205" s="69"/>
      <c r="T205" s="69"/>
      <c r="U205" s="69"/>
      <c r="V205" s="69"/>
      <c r="W205" s="69"/>
      <c r="X205" s="69"/>
      <c r="Y205" s="69"/>
    </row>
    <row r="206" spans="17:25">
      <c r="Q206" s="69"/>
      <c r="R206" s="69"/>
      <c r="S206" s="69"/>
      <c r="T206" s="69"/>
      <c r="U206" s="69"/>
      <c r="V206" s="69"/>
      <c r="W206" s="69"/>
      <c r="X206" s="69"/>
      <c r="Y206" s="69"/>
    </row>
    <row r="207" spans="17:25">
      <c r="Q207" s="69"/>
      <c r="R207" s="69"/>
      <c r="S207" s="69"/>
      <c r="T207" s="69"/>
      <c r="U207" s="69"/>
      <c r="V207" s="69"/>
      <c r="W207" s="69"/>
      <c r="X207" s="69"/>
      <c r="Y207" s="69"/>
    </row>
    <row r="208" spans="17:25">
      <c r="Q208" s="69"/>
      <c r="R208" s="69"/>
      <c r="S208" s="69"/>
      <c r="T208" s="69"/>
      <c r="U208" s="69"/>
      <c r="V208" s="69"/>
      <c r="W208" s="69"/>
      <c r="X208" s="69"/>
      <c r="Y208" s="69"/>
    </row>
    <row r="209" spans="17:25">
      <c r="Q209" s="69"/>
      <c r="R209" s="69"/>
      <c r="S209" s="69"/>
      <c r="T209" s="69"/>
      <c r="U209" s="69"/>
      <c r="V209" s="69"/>
      <c r="W209" s="69"/>
      <c r="X209" s="69"/>
      <c r="Y209" s="69"/>
    </row>
    <row r="210" spans="17:25">
      <c r="Q210" s="69"/>
      <c r="R210" s="69"/>
      <c r="S210" s="69"/>
      <c r="T210" s="69"/>
      <c r="U210" s="69"/>
      <c r="V210" s="69"/>
      <c r="W210" s="69"/>
      <c r="X210" s="69"/>
      <c r="Y210" s="69"/>
    </row>
    <row r="211" spans="17:25">
      <c r="Q211" s="69"/>
      <c r="R211" s="69"/>
      <c r="S211" s="69"/>
      <c r="T211" s="69"/>
      <c r="U211" s="69"/>
      <c r="V211" s="69"/>
      <c r="W211" s="69"/>
      <c r="X211" s="69"/>
      <c r="Y211" s="69"/>
    </row>
    <row r="212" spans="17:25">
      <c r="Q212" s="69"/>
      <c r="R212" s="69"/>
      <c r="S212" s="69"/>
      <c r="T212" s="69"/>
      <c r="U212" s="69"/>
      <c r="V212" s="69"/>
      <c r="W212" s="69"/>
      <c r="X212" s="69"/>
      <c r="Y212" s="69"/>
    </row>
    <row r="213" spans="17:25">
      <c r="Q213" s="69"/>
      <c r="R213" s="69"/>
      <c r="S213" s="69"/>
      <c r="T213" s="69"/>
      <c r="U213" s="69"/>
      <c r="V213" s="69"/>
      <c r="W213" s="69"/>
      <c r="X213" s="69"/>
      <c r="Y213" s="69"/>
    </row>
    <row r="214" spans="17:25">
      <c r="Q214" s="69"/>
      <c r="R214" s="69"/>
      <c r="S214" s="69"/>
      <c r="T214" s="69"/>
      <c r="U214" s="69"/>
      <c r="V214" s="69"/>
      <c r="W214" s="69"/>
      <c r="X214" s="69"/>
      <c r="Y214" s="69"/>
    </row>
    <row r="215" spans="17:25">
      <c r="Q215" s="69"/>
      <c r="R215" s="69"/>
      <c r="S215" s="69"/>
      <c r="T215" s="69"/>
      <c r="U215" s="69"/>
      <c r="V215" s="69"/>
      <c r="W215" s="69"/>
      <c r="X215" s="69"/>
      <c r="Y215" s="69"/>
    </row>
    <row r="216" spans="17:25">
      <c r="Q216" s="69"/>
      <c r="R216" s="69"/>
      <c r="S216" s="69"/>
      <c r="T216" s="69"/>
      <c r="U216" s="69"/>
      <c r="V216" s="69"/>
      <c r="W216" s="69"/>
      <c r="X216" s="69"/>
      <c r="Y216" s="69"/>
    </row>
    <row r="217" spans="17:25">
      <c r="Q217" s="69"/>
      <c r="R217" s="69"/>
      <c r="S217" s="69"/>
      <c r="T217" s="69"/>
      <c r="U217" s="69"/>
      <c r="V217" s="69"/>
      <c r="W217" s="69"/>
      <c r="X217" s="69"/>
      <c r="Y217" s="69"/>
    </row>
    <row r="218" spans="17:25"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17:25">
      <c r="Q219" s="69"/>
      <c r="R219" s="69"/>
      <c r="S219" s="69"/>
      <c r="T219" s="69"/>
      <c r="U219" s="69"/>
      <c r="V219" s="69"/>
      <c r="W219" s="69"/>
      <c r="X219" s="69"/>
      <c r="Y219" s="69"/>
    </row>
    <row r="220" spans="17:25">
      <c r="Q220" s="69"/>
      <c r="R220" s="69"/>
      <c r="S220" s="69"/>
      <c r="T220" s="69"/>
      <c r="U220" s="69"/>
      <c r="V220" s="69"/>
      <c r="W220" s="69"/>
      <c r="X220" s="69"/>
      <c r="Y220" s="69"/>
    </row>
    <row r="221" spans="17:25">
      <c r="Q221" s="69"/>
      <c r="R221" s="69"/>
      <c r="S221" s="69"/>
      <c r="T221" s="69"/>
      <c r="U221" s="69"/>
      <c r="V221" s="69"/>
      <c r="W221" s="69"/>
      <c r="X221" s="69"/>
      <c r="Y221" s="69"/>
    </row>
    <row r="222" spans="17:25">
      <c r="Q222" s="69"/>
      <c r="R222" s="69"/>
      <c r="S222" s="69"/>
      <c r="T222" s="69"/>
      <c r="U222" s="69"/>
      <c r="V222" s="69"/>
      <c r="W222" s="69"/>
      <c r="X222" s="69"/>
      <c r="Y222" s="69"/>
    </row>
    <row r="223" spans="17:25">
      <c r="Q223" s="69"/>
      <c r="R223" s="69"/>
      <c r="S223" s="69"/>
      <c r="T223" s="69"/>
      <c r="U223" s="69"/>
      <c r="V223" s="69"/>
      <c r="W223" s="69"/>
      <c r="X223" s="69"/>
      <c r="Y223" s="69"/>
    </row>
    <row r="224" spans="17:25">
      <c r="Q224" s="69"/>
      <c r="R224" s="69"/>
      <c r="S224" s="69"/>
      <c r="T224" s="69"/>
      <c r="U224" s="69"/>
      <c r="V224" s="69"/>
      <c r="W224" s="69"/>
      <c r="X224" s="69"/>
      <c r="Y224" s="69"/>
    </row>
    <row r="225" spans="17:25">
      <c r="Q225" s="69"/>
      <c r="R225" s="69"/>
      <c r="S225" s="69"/>
      <c r="T225" s="69"/>
      <c r="U225" s="69"/>
      <c r="V225" s="69"/>
      <c r="W225" s="69"/>
      <c r="X225" s="69"/>
      <c r="Y225" s="69"/>
    </row>
    <row r="226" spans="17:25">
      <c r="Q226" s="69"/>
      <c r="R226" s="69"/>
      <c r="S226" s="69"/>
      <c r="T226" s="69"/>
      <c r="U226" s="69"/>
      <c r="V226" s="69"/>
      <c r="W226" s="69"/>
      <c r="X226" s="69"/>
      <c r="Y226" s="69"/>
    </row>
    <row r="227" spans="17:25">
      <c r="Q227" s="69"/>
      <c r="R227" s="69"/>
      <c r="S227" s="69"/>
      <c r="T227" s="69"/>
      <c r="U227" s="69"/>
      <c r="V227" s="69"/>
      <c r="W227" s="69"/>
      <c r="X227" s="69"/>
      <c r="Y227" s="69"/>
    </row>
    <row r="228" spans="17:25">
      <c r="Q228" s="69"/>
      <c r="R228" s="69"/>
      <c r="S228" s="69"/>
      <c r="T228" s="69"/>
      <c r="U228" s="69"/>
      <c r="V228" s="69"/>
      <c r="W228" s="69"/>
      <c r="X228" s="69"/>
      <c r="Y228" s="69"/>
    </row>
    <row r="229" spans="17:25">
      <c r="Q229" s="69"/>
      <c r="R229" s="69"/>
      <c r="S229" s="69"/>
      <c r="T229" s="69"/>
      <c r="U229" s="69"/>
      <c r="V229" s="69"/>
      <c r="W229" s="69"/>
      <c r="X229" s="69"/>
      <c r="Y229" s="69"/>
    </row>
    <row r="230" spans="17:25">
      <c r="Q230" s="69"/>
      <c r="R230" s="69"/>
      <c r="S230" s="69"/>
      <c r="T230" s="69"/>
      <c r="U230" s="69"/>
      <c r="V230" s="69"/>
      <c r="W230" s="69"/>
      <c r="X230" s="69"/>
      <c r="Y230" s="69"/>
    </row>
    <row r="231" spans="17:25">
      <c r="Q231" s="69"/>
      <c r="R231" s="69"/>
      <c r="S231" s="69"/>
      <c r="T231" s="69"/>
      <c r="U231" s="69"/>
      <c r="V231" s="69"/>
      <c r="W231" s="69"/>
      <c r="X231" s="69"/>
      <c r="Y231" s="69"/>
    </row>
    <row r="232" spans="17:25">
      <c r="Q232" s="69"/>
      <c r="R232" s="69"/>
      <c r="S232" s="69"/>
      <c r="T232" s="69"/>
      <c r="U232" s="69"/>
      <c r="V232" s="69"/>
      <c r="W232" s="69"/>
      <c r="X232" s="69"/>
      <c r="Y232" s="69"/>
    </row>
    <row r="233" spans="17:25">
      <c r="Q233" s="69"/>
      <c r="R233" s="69"/>
      <c r="S233" s="69"/>
      <c r="T233" s="69"/>
      <c r="U233" s="69"/>
      <c r="V233" s="69"/>
      <c r="W233" s="69"/>
      <c r="X233" s="69"/>
      <c r="Y233" s="69"/>
    </row>
    <row r="234" spans="17:25">
      <c r="Q234" s="69"/>
      <c r="R234" s="69"/>
      <c r="S234" s="69"/>
      <c r="T234" s="69"/>
      <c r="U234" s="69"/>
      <c r="V234" s="69"/>
      <c r="W234" s="69"/>
      <c r="X234" s="69"/>
      <c r="Y234" s="69"/>
    </row>
    <row r="235" spans="17:25">
      <c r="Q235" s="69"/>
      <c r="R235" s="69"/>
      <c r="S235" s="69"/>
      <c r="T235" s="69"/>
      <c r="U235" s="69"/>
      <c r="V235" s="69"/>
      <c r="W235" s="69"/>
      <c r="X235" s="69"/>
      <c r="Y235" s="69"/>
    </row>
    <row r="236" spans="17:25">
      <c r="Q236" s="69"/>
      <c r="R236" s="69"/>
      <c r="S236" s="69"/>
      <c r="T236" s="69"/>
      <c r="U236" s="69"/>
      <c r="V236" s="69"/>
      <c r="W236" s="69"/>
      <c r="X236" s="69"/>
      <c r="Y236" s="69"/>
    </row>
    <row r="237" spans="17:25">
      <c r="Q237" s="69"/>
      <c r="R237" s="69"/>
      <c r="S237" s="69"/>
      <c r="T237" s="69"/>
      <c r="U237" s="69"/>
      <c r="V237" s="69"/>
      <c r="W237" s="69"/>
      <c r="X237" s="69"/>
      <c r="Y237" s="69"/>
    </row>
    <row r="238" spans="17:25">
      <c r="Q238" s="69"/>
      <c r="R238" s="69"/>
      <c r="S238" s="69"/>
      <c r="T238" s="69"/>
      <c r="U238" s="69"/>
      <c r="V238" s="69"/>
      <c r="W238" s="69"/>
      <c r="X238" s="69"/>
      <c r="Y238" s="69"/>
    </row>
    <row r="239" spans="17:25">
      <c r="Q239" s="69"/>
      <c r="R239" s="69"/>
      <c r="S239" s="69"/>
      <c r="T239" s="69"/>
      <c r="U239" s="69"/>
      <c r="V239" s="69"/>
      <c r="W239" s="69"/>
      <c r="X239" s="69"/>
      <c r="Y239" s="69"/>
    </row>
    <row r="240" spans="17:25">
      <c r="Q240" s="69"/>
      <c r="R240" s="69"/>
      <c r="S240" s="69"/>
      <c r="T240" s="69"/>
      <c r="U240" s="69"/>
      <c r="V240" s="69"/>
      <c r="W240" s="69"/>
      <c r="X240" s="69"/>
      <c r="Y240" s="69"/>
    </row>
    <row r="241" spans="17:25">
      <c r="Q241" s="69"/>
      <c r="R241" s="69"/>
      <c r="S241" s="69"/>
      <c r="T241" s="69"/>
      <c r="U241" s="69"/>
      <c r="V241" s="69"/>
      <c r="W241" s="69"/>
      <c r="X241" s="69"/>
      <c r="Y241" s="69"/>
    </row>
    <row r="242" spans="17:25">
      <c r="Q242" s="69"/>
      <c r="R242" s="69"/>
      <c r="S242" s="69"/>
      <c r="T242" s="69"/>
      <c r="U242" s="69"/>
      <c r="V242" s="69"/>
      <c r="W242" s="69"/>
      <c r="X242" s="69"/>
      <c r="Y242" s="69"/>
    </row>
    <row r="243" spans="17:25">
      <c r="Q243" s="69"/>
      <c r="R243" s="69"/>
      <c r="S243" s="69"/>
      <c r="T243" s="69"/>
      <c r="U243" s="69"/>
      <c r="V243" s="69"/>
      <c r="W243" s="69"/>
      <c r="X243" s="69"/>
      <c r="Y243" s="69"/>
    </row>
    <row r="244" spans="17:25">
      <c r="Q244" s="69"/>
      <c r="R244" s="69"/>
      <c r="S244" s="69"/>
      <c r="T244" s="69"/>
      <c r="U244" s="69"/>
      <c r="V244" s="69"/>
      <c r="W244" s="69"/>
      <c r="X244" s="69"/>
      <c r="Y244" s="69"/>
    </row>
    <row r="245" spans="17:25">
      <c r="Q245" s="69"/>
      <c r="R245" s="69"/>
      <c r="S245" s="69"/>
      <c r="T245" s="69"/>
      <c r="U245" s="69"/>
      <c r="V245" s="69"/>
      <c r="W245" s="69"/>
      <c r="X245" s="69"/>
      <c r="Y245" s="69"/>
    </row>
    <row r="246" spans="17:25">
      <c r="Q246" s="69"/>
      <c r="R246" s="69"/>
      <c r="S246" s="69"/>
      <c r="T246" s="69"/>
      <c r="U246" s="69"/>
      <c r="V246" s="69"/>
      <c r="W246" s="69"/>
      <c r="X246" s="69"/>
      <c r="Y246" s="69"/>
    </row>
    <row r="247" spans="17:25">
      <c r="Q247" s="69"/>
      <c r="R247" s="69"/>
      <c r="S247" s="69"/>
      <c r="T247" s="69"/>
      <c r="U247" s="69"/>
      <c r="V247" s="69"/>
      <c r="W247" s="69"/>
      <c r="X247" s="69"/>
      <c r="Y247" s="69"/>
    </row>
    <row r="248" spans="17:25">
      <c r="Q248" s="69"/>
      <c r="R248" s="69"/>
      <c r="S248" s="69"/>
      <c r="T248" s="69"/>
      <c r="U248" s="69"/>
      <c r="V248" s="69"/>
      <c r="W248" s="69"/>
      <c r="X248" s="69"/>
      <c r="Y248" s="69"/>
    </row>
    <row r="249" spans="17:25">
      <c r="Q249" s="69"/>
      <c r="R249" s="69"/>
      <c r="S249" s="69"/>
      <c r="T249" s="69"/>
      <c r="U249" s="69"/>
      <c r="V249" s="69"/>
      <c r="W249" s="69"/>
      <c r="X249" s="69"/>
      <c r="Y249" s="69"/>
    </row>
    <row r="250" spans="17:25">
      <c r="Q250" s="69"/>
      <c r="R250" s="69"/>
      <c r="S250" s="69"/>
      <c r="T250" s="69"/>
      <c r="U250" s="69"/>
      <c r="V250" s="69"/>
      <c r="W250" s="69"/>
      <c r="X250" s="69"/>
      <c r="Y250" s="69"/>
    </row>
    <row r="251" spans="17:25">
      <c r="Q251" s="69"/>
      <c r="R251" s="69"/>
      <c r="S251" s="69"/>
      <c r="T251" s="69"/>
      <c r="U251" s="69"/>
      <c r="V251" s="69"/>
      <c r="W251" s="69"/>
      <c r="X251" s="69"/>
      <c r="Y251" s="69"/>
    </row>
    <row r="252" spans="17:25">
      <c r="Q252" s="69"/>
      <c r="R252" s="69"/>
      <c r="S252" s="69"/>
      <c r="T252" s="69"/>
      <c r="U252" s="69"/>
      <c r="V252" s="69"/>
      <c r="W252" s="69"/>
      <c r="X252" s="69"/>
      <c r="Y252" s="69"/>
    </row>
    <row r="253" spans="17:25">
      <c r="Q253" s="69"/>
      <c r="R253" s="69"/>
      <c r="S253" s="69"/>
      <c r="T253" s="69"/>
      <c r="U253" s="69"/>
      <c r="V253" s="69"/>
      <c r="W253" s="69"/>
      <c r="X253" s="69"/>
      <c r="Y253" s="69"/>
    </row>
    <row r="254" spans="17:25">
      <c r="Q254" s="69"/>
      <c r="R254" s="69"/>
      <c r="S254" s="69"/>
      <c r="T254" s="69"/>
      <c r="U254" s="69"/>
      <c r="V254" s="69"/>
      <c r="W254" s="69"/>
      <c r="X254" s="69"/>
      <c r="Y254" s="69"/>
    </row>
    <row r="255" spans="17:25">
      <c r="Q255" s="69"/>
      <c r="R255" s="69"/>
      <c r="S255" s="69"/>
      <c r="T255" s="69"/>
      <c r="U255" s="69"/>
      <c r="V255" s="69"/>
      <c r="W255" s="69"/>
      <c r="X255" s="69"/>
      <c r="Y255" s="69"/>
    </row>
    <row r="256" spans="17:25">
      <c r="Q256" s="69"/>
      <c r="R256" s="69"/>
      <c r="S256" s="69"/>
      <c r="T256" s="69"/>
      <c r="U256" s="69"/>
      <c r="V256" s="69"/>
      <c r="W256" s="69"/>
      <c r="X256" s="69"/>
      <c r="Y256" s="69"/>
    </row>
    <row r="257" spans="17:25">
      <c r="Q257" s="69"/>
      <c r="R257" s="69"/>
      <c r="S257" s="69"/>
      <c r="T257" s="69"/>
      <c r="U257" s="69"/>
      <c r="V257" s="69"/>
      <c r="W257" s="69"/>
      <c r="X257" s="69"/>
      <c r="Y257" s="69"/>
    </row>
    <row r="258" spans="17:25">
      <c r="Q258" s="69"/>
      <c r="R258" s="69"/>
      <c r="S258" s="69"/>
      <c r="T258" s="69"/>
      <c r="U258" s="69"/>
      <c r="V258" s="69"/>
      <c r="W258" s="69"/>
      <c r="X258" s="69"/>
      <c r="Y258" s="69"/>
    </row>
    <row r="259" spans="17:25">
      <c r="Q259" s="69"/>
      <c r="R259" s="69"/>
      <c r="S259" s="69"/>
      <c r="T259" s="69"/>
      <c r="U259" s="69"/>
      <c r="V259" s="69"/>
      <c r="W259" s="69"/>
      <c r="X259" s="69"/>
      <c r="Y259" s="69"/>
    </row>
    <row r="260" spans="17:25">
      <c r="Q260" s="69"/>
      <c r="R260" s="69"/>
      <c r="S260" s="69"/>
      <c r="T260" s="69"/>
      <c r="U260" s="69"/>
      <c r="V260" s="69"/>
      <c r="W260" s="69"/>
      <c r="X260" s="69"/>
      <c r="Y260" s="69"/>
    </row>
    <row r="261" spans="17:25">
      <c r="Q261" s="69"/>
      <c r="R261" s="69"/>
      <c r="S261" s="69"/>
      <c r="T261" s="69"/>
      <c r="U261" s="69"/>
      <c r="V261" s="69"/>
      <c r="W261" s="69"/>
      <c r="X261" s="69"/>
      <c r="Y261" s="69"/>
    </row>
    <row r="262" spans="17:25">
      <c r="Q262" s="69"/>
      <c r="R262" s="69"/>
      <c r="S262" s="69"/>
      <c r="T262" s="69"/>
      <c r="U262" s="69"/>
      <c r="V262" s="69"/>
      <c r="W262" s="69"/>
      <c r="X262" s="69"/>
      <c r="Y262" s="69"/>
    </row>
    <row r="263" spans="17:25">
      <c r="Q263" s="69"/>
      <c r="R263" s="69"/>
      <c r="S263" s="69"/>
      <c r="T263" s="69"/>
      <c r="U263" s="69"/>
      <c r="V263" s="69"/>
      <c r="W263" s="69"/>
      <c r="X263" s="69"/>
      <c r="Y263" s="69"/>
    </row>
    <row r="264" spans="17:25">
      <c r="Q264" s="69"/>
      <c r="R264" s="69"/>
      <c r="S264" s="69"/>
      <c r="T264" s="69"/>
      <c r="U264" s="69"/>
      <c r="V264" s="69"/>
      <c r="W264" s="69"/>
      <c r="X264" s="69"/>
      <c r="Y264" s="69"/>
    </row>
    <row r="265" spans="17:25">
      <c r="Q265" s="69"/>
      <c r="R265" s="69"/>
      <c r="S265" s="69"/>
      <c r="T265" s="69"/>
      <c r="U265" s="69"/>
      <c r="V265" s="69"/>
      <c r="W265" s="69"/>
      <c r="X265" s="69"/>
      <c r="Y265" s="69"/>
    </row>
    <row r="266" spans="17:25">
      <c r="Q266" s="69"/>
      <c r="R266" s="69"/>
      <c r="S266" s="69"/>
      <c r="T266" s="69"/>
      <c r="U266" s="69"/>
      <c r="V266" s="69"/>
      <c r="W266" s="69"/>
      <c r="X266" s="69"/>
      <c r="Y266" s="69"/>
    </row>
    <row r="267" spans="17:25">
      <c r="Q267" s="69"/>
      <c r="R267" s="69"/>
      <c r="S267" s="69"/>
      <c r="T267" s="69"/>
      <c r="U267" s="69"/>
      <c r="V267" s="69"/>
      <c r="W267" s="69"/>
      <c r="X267" s="69"/>
      <c r="Y267" s="69"/>
    </row>
    <row r="268" spans="17:25">
      <c r="Q268" s="69"/>
      <c r="R268" s="69"/>
      <c r="S268" s="69"/>
      <c r="T268" s="69"/>
      <c r="U268" s="69"/>
      <c r="V268" s="69"/>
      <c r="W268" s="69"/>
      <c r="X268" s="69"/>
      <c r="Y268" s="69"/>
    </row>
    <row r="269" spans="17:25">
      <c r="Q269" s="69"/>
      <c r="R269" s="69"/>
      <c r="S269" s="69"/>
      <c r="T269" s="69"/>
      <c r="U269" s="69"/>
      <c r="V269" s="69"/>
      <c r="W269" s="69"/>
      <c r="X269" s="69"/>
      <c r="Y269" s="69"/>
    </row>
    <row r="270" spans="17:25">
      <c r="Q270" s="69"/>
      <c r="R270" s="69"/>
      <c r="S270" s="69"/>
      <c r="T270" s="69"/>
      <c r="U270" s="69"/>
      <c r="V270" s="69"/>
      <c r="W270" s="69"/>
      <c r="X270" s="69"/>
      <c r="Y270" s="69"/>
    </row>
    <row r="271" spans="17:25">
      <c r="Q271" s="69"/>
      <c r="R271" s="69"/>
      <c r="S271" s="69"/>
      <c r="T271" s="69"/>
      <c r="U271" s="69"/>
      <c r="V271" s="69"/>
      <c r="W271" s="69"/>
      <c r="X271" s="69"/>
      <c r="Y271" s="69"/>
    </row>
    <row r="272" spans="17:25">
      <c r="Q272" s="69"/>
      <c r="R272" s="69"/>
      <c r="S272" s="69"/>
      <c r="T272" s="69"/>
      <c r="U272" s="69"/>
      <c r="V272" s="69"/>
      <c r="W272" s="69"/>
      <c r="X272" s="69"/>
      <c r="Y272" s="69"/>
    </row>
    <row r="273" spans="17:25">
      <c r="Q273" s="69"/>
      <c r="R273" s="69"/>
      <c r="S273" s="69"/>
      <c r="T273" s="69"/>
      <c r="U273" s="69"/>
      <c r="V273" s="69"/>
      <c r="W273" s="69"/>
      <c r="X273" s="69"/>
      <c r="Y273" s="69"/>
    </row>
    <row r="274" spans="17:25">
      <c r="Q274" s="69"/>
      <c r="R274" s="69"/>
      <c r="S274" s="69"/>
      <c r="T274" s="69"/>
      <c r="U274" s="69"/>
      <c r="V274" s="69"/>
      <c r="W274" s="69"/>
      <c r="X274" s="69"/>
      <c r="Y274" s="69"/>
    </row>
    <row r="275" spans="17:25">
      <c r="Q275" s="69"/>
      <c r="R275" s="69"/>
      <c r="S275" s="69"/>
      <c r="T275" s="69"/>
      <c r="U275" s="69"/>
      <c r="V275" s="69"/>
      <c r="W275" s="69"/>
      <c r="X275" s="69"/>
      <c r="Y275" s="69"/>
    </row>
    <row r="276" spans="17:25">
      <c r="Q276" s="69"/>
      <c r="R276" s="69"/>
      <c r="S276" s="69"/>
      <c r="T276" s="69"/>
      <c r="U276" s="69"/>
      <c r="V276" s="69"/>
      <c r="W276" s="69"/>
      <c r="X276" s="69"/>
      <c r="Y276" s="69"/>
    </row>
    <row r="277" spans="17:25">
      <c r="Q277" s="69"/>
      <c r="R277" s="69"/>
      <c r="S277" s="69"/>
      <c r="T277" s="69"/>
      <c r="U277" s="69"/>
      <c r="V277" s="69"/>
      <c r="W277" s="69"/>
      <c r="X277" s="69"/>
      <c r="Y277" s="69"/>
    </row>
    <row r="278" spans="17:25">
      <c r="Q278" s="69"/>
      <c r="R278" s="69"/>
      <c r="S278" s="69"/>
      <c r="T278" s="69"/>
      <c r="U278" s="69"/>
      <c r="V278" s="69"/>
      <c r="W278" s="69"/>
      <c r="X278" s="69"/>
      <c r="Y278" s="69"/>
    </row>
    <row r="279" spans="17:25">
      <c r="Q279" s="69"/>
      <c r="R279" s="69"/>
      <c r="S279" s="69"/>
      <c r="T279" s="69"/>
      <c r="U279" s="69"/>
      <c r="V279" s="69"/>
      <c r="W279" s="69"/>
      <c r="X279" s="69"/>
      <c r="Y279" s="69"/>
    </row>
    <row r="280" spans="17:25">
      <c r="Q280" s="69"/>
      <c r="R280" s="69"/>
      <c r="S280" s="69"/>
      <c r="T280" s="69"/>
      <c r="U280" s="69"/>
      <c r="V280" s="69"/>
      <c r="W280" s="69"/>
      <c r="X280" s="69"/>
      <c r="Y280" s="69"/>
    </row>
    <row r="281" spans="17:25">
      <c r="Q281" s="69"/>
      <c r="R281" s="69"/>
      <c r="S281" s="69"/>
      <c r="T281" s="69"/>
      <c r="U281" s="69"/>
      <c r="V281" s="69"/>
      <c r="W281" s="69"/>
      <c r="X281" s="69"/>
      <c r="Y281" s="69"/>
    </row>
    <row r="282" spans="17:25">
      <c r="Q282" s="69"/>
      <c r="R282" s="69"/>
      <c r="S282" s="69"/>
      <c r="T282" s="69"/>
      <c r="U282" s="69"/>
      <c r="V282" s="69"/>
      <c r="W282" s="69"/>
      <c r="X282" s="69"/>
      <c r="Y282" s="69"/>
    </row>
    <row r="283" spans="17:25">
      <c r="Q283" s="69"/>
      <c r="R283" s="69"/>
      <c r="S283" s="69"/>
      <c r="T283" s="69"/>
      <c r="U283" s="69"/>
      <c r="V283" s="69"/>
      <c r="W283" s="69"/>
      <c r="X283" s="69"/>
      <c r="Y283" s="69"/>
    </row>
    <row r="284" spans="17:25">
      <c r="Q284" s="69"/>
      <c r="R284" s="69"/>
      <c r="S284" s="69"/>
      <c r="T284" s="69"/>
      <c r="U284" s="69"/>
      <c r="V284" s="69"/>
      <c r="W284" s="69"/>
      <c r="X284" s="69"/>
      <c r="Y284" s="69"/>
    </row>
    <row r="285" spans="17:25">
      <c r="Q285" s="69"/>
      <c r="R285" s="69"/>
      <c r="S285" s="69"/>
      <c r="T285" s="69"/>
      <c r="U285" s="69"/>
      <c r="V285" s="69"/>
      <c r="W285" s="69"/>
      <c r="X285" s="69"/>
      <c r="Y285" s="69"/>
    </row>
    <row r="286" spans="17:25">
      <c r="Q286" s="69"/>
      <c r="R286" s="69"/>
      <c r="S286" s="69"/>
      <c r="T286" s="69"/>
      <c r="U286" s="69"/>
      <c r="V286" s="69"/>
      <c r="W286" s="69"/>
      <c r="X286" s="69"/>
      <c r="Y286" s="69"/>
    </row>
    <row r="287" spans="17:25">
      <c r="Q287" s="69"/>
      <c r="R287" s="69"/>
      <c r="S287" s="69"/>
      <c r="T287" s="69"/>
      <c r="U287" s="69"/>
      <c r="V287" s="69"/>
      <c r="W287" s="69"/>
      <c r="X287" s="69"/>
      <c r="Y287" s="69"/>
    </row>
    <row r="288" spans="17:25">
      <c r="Q288" s="69"/>
      <c r="R288" s="69"/>
      <c r="S288" s="69"/>
      <c r="T288" s="69"/>
      <c r="U288" s="69"/>
      <c r="V288" s="69"/>
      <c r="W288" s="69"/>
      <c r="X288" s="69"/>
      <c r="Y288" s="69"/>
    </row>
    <row r="289" spans="17:25">
      <c r="Q289" s="69"/>
      <c r="R289" s="69"/>
      <c r="S289" s="69"/>
      <c r="T289" s="69"/>
      <c r="U289" s="69"/>
      <c r="V289" s="69"/>
      <c r="W289" s="69"/>
      <c r="X289" s="69"/>
      <c r="Y289" s="69"/>
    </row>
    <row r="290" spans="17:25">
      <c r="Q290" s="69"/>
      <c r="R290" s="69"/>
      <c r="S290" s="69"/>
      <c r="T290" s="69"/>
      <c r="U290" s="69"/>
      <c r="V290" s="69"/>
      <c r="W290" s="69"/>
      <c r="X290" s="69"/>
      <c r="Y290" s="69"/>
    </row>
    <row r="291" spans="17:25">
      <c r="Q291" s="69"/>
      <c r="R291" s="69"/>
      <c r="S291" s="69"/>
      <c r="T291" s="69"/>
      <c r="U291" s="69"/>
      <c r="V291" s="69"/>
      <c r="W291" s="69"/>
      <c r="X291" s="69"/>
      <c r="Y291" s="69"/>
    </row>
    <row r="292" spans="17:25">
      <c r="Q292" s="69"/>
      <c r="R292" s="69"/>
      <c r="S292" s="69"/>
      <c r="T292" s="69"/>
      <c r="U292" s="69"/>
      <c r="V292" s="69"/>
      <c r="W292" s="69"/>
      <c r="X292" s="69"/>
      <c r="Y292" s="69"/>
    </row>
    <row r="293" spans="17:25">
      <c r="Q293" s="69"/>
      <c r="R293" s="69"/>
      <c r="S293" s="69"/>
      <c r="T293" s="69"/>
      <c r="U293" s="69"/>
      <c r="V293" s="69"/>
      <c r="W293" s="69"/>
      <c r="X293" s="69"/>
      <c r="Y293" s="69"/>
    </row>
    <row r="294" spans="17:25">
      <c r="Q294" s="69"/>
      <c r="R294" s="69"/>
      <c r="S294" s="69"/>
      <c r="T294" s="69"/>
      <c r="U294" s="69"/>
      <c r="V294" s="69"/>
      <c r="W294" s="69"/>
      <c r="X294" s="69"/>
      <c r="Y294" s="69"/>
    </row>
    <row r="295" spans="17:25">
      <c r="Q295" s="69"/>
      <c r="R295" s="69"/>
      <c r="S295" s="69"/>
      <c r="T295" s="69"/>
      <c r="U295" s="69"/>
      <c r="V295" s="69"/>
      <c r="W295" s="69"/>
      <c r="X295" s="69"/>
      <c r="Y295" s="69"/>
    </row>
    <row r="296" spans="17:25">
      <c r="Q296" s="69"/>
      <c r="R296" s="69"/>
      <c r="S296" s="69"/>
      <c r="T296" s="69"/>
      <c r="U296" s="69"/>
      <c r="V296" s="69"/>
      <c r="W296" s="69"/>
      <c r="X296" s="69"/>
      <c r="Y296" s="69"/>
    </row>
    <row r="297" spans="17:25">
      <c r="Q297" s="69"/>
      <c r="R297" s="69"/>
      <c r="S297" s="69"/>
      <c r="T297" s="69"/>
      <c r="U297" s="69"/>
      <c r="V297" s="69"/>
      <c r="W297" s="69"/>
      <c r="X297" s="69"/>
      <c r="Y297" s="69"/>
    </row>
    <row r="298" spans="17:25">
      <c r="Q298" s="69"/>
      <c r="R298" s="69"/>
      <c r="S298" s="69"/>
      <c r="T298" s="69"/>
      <c r="U298" s="69"/>
      <c r="V298" s="69"/>
      <c r="W298" s="69"/>
      <c r="X298" s="69"/>
      <c r="Y298" s="69"/>
    </row>
    <row r="299" spans="17:25">
      <c r="Q299" s="69"/>
      <c r="R299" s="69"/>
      <c r="S299" s="69"/>
      <c r="T299" s="69"/>
      <c r="U299" s="69"/>
      <c r="V299" s="69"/>
      <c r="W299" s="69"/>
      <c r="X299" s="69"/>
      <c r="Y299" s="69"/>
    </row>
    <row r="300" spans="17:25">
      <c r="Q300" s="69"/>
      <c r="R300" s="69"/>
      <c r="S300" s="69"/>
      <c r="T300" s="69"/>
      <c r="U300" s="69"/>
      <c r="V300" s="69"/>
      <c r="W300" s="69"/>
      <c r="X300" s="69"/>
      <c r="Y300" s="69"/>
    </row>
    <row r="301" spans="17:25">
      <c r="Q301" s="69"/>
      <c r="R301" s="69"/>
      <c r="S301" s="69"/>
      <c r="T301" s="69"/>
      <c r="U301" s="69"/>
      <c r="V301" s="69"/>
      <c r="W301" s="69"/>
      <c r="X301" s="69"/>
      <c r="Y301" s="69"/>
    </row>
    <row r="302" spans="17:25">
      <c r="Q302" s="69"/>
      <c r="R302" s="69"/>
      <c r="S302" s="69"/>
      <c r="T302" s="69"/>
      <c r="U302" s="69"/>
      <c r="V302" s="69"/>
      <c r="W302" s="69"/>
      <c r="X302" s="69"/>
      <c r="Y302" s="69"/>
    </row>
    <row r="303" spans="17:25">
      <c r="Q303" s="69"/>
      <c r="R303" s="69"/>
      <c r="S303" s="69"/>
      <c r="T303" s="69"/>
      <c r="U303" s="69"/>
      <c r="V303" s="69"/>
      <c r="W303" s="69"/>
      <c r="X303" s="69"/>
      <c r="Y303" s="69"/>
    </row>
    <row r="304" spans="17:25">
      <c r="Q304" s="69"/>
      <c r="R304" s="69"/>
      <c r="S304" s="69"/>
      <c r="T304" s="69"/>
      <c r="U304" s="69"/>
      <c r="V304" s="69"/>
      <c r="W304" s="69"/>
      <c r="X304" s="69"/>
      <c r="Y304" s="69"/>
    </row>
    <row r="305" spans="17:25">
      <c r="Q305" s="69"/>
      <c r="R305" s="69"/>
      <c r="S305" s="69"/>
      <c r="T305" s="69"/>
      <c r="U305" s="69"/>
      <c r="V305" s="69"/>
      <c r="W305" s="69"/>
      <c r="X305" s="69"/>
      <c r="Y305" s="69"/>
    </row>
    <row r="306" spans="17:25">
      <c r="Q306" s="69"/>
      <c r="R306" s="69"/>
      <c r="S306" s="69"/>
      <c r="T306" s="69"/>
      <c r="U306" s="69"/>
      <c r="V306" s="69"/>
      <c r="W306" s="69"/>
      <c r="X306" s="69"/>
      <c r="Y306" s="69"/>
    </row>
    <row r="307" spans="17:25">
      <c r="Q307" s="69"/>
      <c r="R307" s="69"/>
      <c r="S307" s="69"/>
      <c r="T307" s="69"/>
      <c r="U307" s="69"/>
      <c r="V307" s="69"/>
      <c r="W307" s="69"/>
      <c r="X307" s="69"/>
      <c r="Y307" s="69"/>
    </row>
    <row r="308" spans="17:25">
      <c r="Q308" s="69"/>
      <c r="R308" s="69"/>
      <c r="S308" s="69"/>
      <c r="T308" s="69"/>
      <c r="U308" s="69"/>
      <c r="V308" s="69"/>
      <c r="W308" s="69"/>
      <c r="X308" s="69"/>
      <c r="Y308" s="69"/>
    </row>
    <row r="309" spans="17:25">
      <c r="Q309" s="69"/>
      <c r="R309" s="69"/>
      <c r="S309" s="69"/>
      <c r="T309" s="69"/>
      <c r="U309" s="69"/>
      <c r="V309" s="69"/>
      <c r="W309" s="69"/>
      <c r="X309" s="69"/>
      <c r="Y309" s="69"/>
    </row>
    <row r="310" spans="17:25">
      <c r="Q310" s="69"/>
      <c r="R310" s="69"/>
      <c r="S310" s="69"/>
      <c r="T310" s="69"/>
      <c r="U310" s="69"/>
      <c r="V310" s="69"/>
      <c r="W310" s="69"/>
      <c r="X310" s="69"/>
      <c r="Y310" s="69"/>
    </row>
    <row r="311" spans="17:25">
      <c r="Q311" s="69"/>
      <c r="R311" s="69"/>
      <c r="S311" s="69"/>
      <c r="T311" s="69"/>
      <c r="U311" s="69"/>
      <c r="V311" s="69"/>
      <c r="W311" s="69"/>
      <c r="X311" s="69"/>
      <c r="Y311" s="69"/>
    </row>
    <row r="312" spans="17:25">
      <c r="Q312" s="69"/>
      <c r="R312" s="69"/>
      <c r="S312" s="69"/>
      <c r="T312" s="69"/>
      <c r="U312" s="69"/>
      <c r="V312" s="69"/>
      <c r="W312" s="69"/>
      <c r="X312" s="69"/>
      <c r="Y312" s="69"/>
    </row>
    <row r="313" spans="17:25">
      <c r="Q313" s="69"/>
      <c r="R313" s="69"/>
      <c r="S313" s="69"/>
      <c r="T313" s="69"/>
      <c r="U313" s="69"/>
      <c r="V313" s="69"/>
      <c r="W313" s="69"/>
      <c r="X313" s="69"/>
      <c r="Y313" s="69"/>
    </row>
    <row r="314" spans="17:25">
      <c r="Q314" s="69"/>
      <c r="R314" s="69"/>
      <c r="S314" s="69"/>
      <c r="T314" s="69"/>
      <c r="U314" s="69"/>
      <c r="V314" s="69"/>
      <c r="W314" s="69"/>
      <c r="X314" s="69"/>
      <c r="Y314" s="69"/>
    </row>
    <row r="315" spans="17:25">
      <c r="Q315" s="69"/>
      <c r="R315" s="69"/>
      <c r="S315" s="69"/>
      <c r="T315" s="69"/>
      <c r="U315" s="69"/>
      <c r="V315" s="69"/>
      <c r="W315" s="69"/>
      <c r="X315" s="69"/>
      <c r="Y315" s="69"/>
    </row>
    <row r="316" spans="17:25">
      <c r="Q316" s="69"/>
      <c r="R316" s="69"/>
      <c r="S316" s="69"/>
      <c r="T316" s="69"/>
      <c r="U316" s="69"/>
      <c r="V316" s="69"/>
      <c r="W316" s="69"/>
      <c r="X316" s="69"/>
      <c r="Y316" s="69"/>
    </row>
    <row r="317" spans="17:25">
      <c r="Q317" s="69"/>
      <c r="R317" s="69"/>
      <c r="S317" s="69"/>
      <c r="T317" s="69"/>
      <c r="U317" s="69"/>
      <c r="V317" s="69"/>
      <c r="W317" s="69"/>
      <c r="X317" s="69"/>
      <c r="Y317" s="69"/>
    </row>
    <row r="318" spans="17:25">
      <c r="Q318" s="69"/>
      <c r="R318" s="69"/>
      <c r="S318" s="69"/>
      <c r="T318" s="69"/>
      <c r="U318" s="69"/>
      <c r="V318" s="69"/>
      <c r="W318" s="69"/>
      <c r="X318" s="69"/>
      <c r="Y318" s="69"/>
    </row>
    <row r="319" spans="17:25">
      <c r="Q319" s="69"/>
      <c r="R319" s="69"/>
      <c r="S319" s="69"/>
      <c r="T319" s="69"/>
      <c r="U319" s="69"/>
      <c r="V319" s="69"/>
      <c r="W319" s="69"/>
      <c r="X319" s="69"/>
      <c r="Y319" s="69"/>
    </row>
    <row r="320" spans="17:25">
      <c r="Q320" s="69"/>
      <c r="R320" s="69"/>
      <c r="S320" s="69"/>
      <c r="T320" s="69"/>
      <c r="U320" s="69"/>
      <c r="V320" s="69"/>
      <c r="W320" s="69"/>
      <c r="X320" s="69"/>
      <c r="Y320" s="69"/>
    </row>
    <row r="321" spans="17:25">
      <c r="Q321" s="69"/>
      <c r="R321" s="69"/>
      <c r="S321" s="69"/>
      <c r="T321" s="69"/>
      <c r="U321" s="69"/>
      <c r="V321" s="69"/>
      <c r="W321" s="69"/>
      <c r="X321" s="69"/>
      <c r="Y321" s="69"/>
    </row>
    <row r="322" spans="17:25">
      <c r="Q322" s="69"/>
      <c r="R322" s="69"/>
      <c r="S322" s="69"/>
      <c r="T322" s="69"/>
      <c r="U322" s="69"/>
      <c r="V322" s="69"/>
      <c r="W322" s="69"/>
      <c r="X322" s="69"/>
      <c r="Y322" s="69"/>
    </row>
    <row r="323" spans="17:25">
      <c r="Q323" s="69"/>
      <c r="R323" s="69"/>
      <c r="S323" s="69"/>
      <c r="T323" s="69"/>
      <c r="U323" s="69"/>
      <c r="V323" s="69"/>
      <c r="W323" s="69"/>
      <c r="X323" s="69"/>
      <c r="Y323" s="69"/>
    </row>
    <row r="324" spans="17:25">
      <c r="Q324" s="69"/>
      <c r="R324" s="69"/>
      <c r="S324" s="69"/>
      <c r="T324" s="69"/>
      <c r="U324" s="69"/>
      <c r="V324" s="69"/>
      <c r="W324" s="69"/>
      <c r="X324" s="69"/>
      <c r="Y324" s="69"/>
    </row>
    <row r="325" spans="17:25">
      <c r="Q325" s="69"/>
      <c r="R325" s="69"/>
      <c r="S325" s="69"/>
      <c r="T325" s="69"/>
      <c r="U325" s="69"/>
      <c r="V325" s="69"/>
      <c r="W325" s="69"/>
      <c r="X325" s="69"/>
      <c r="Y325" s="69"/>
    </row>
    <row r="326" spans="17:25">
      <c r="Q326" s="69"/>
      <c r="R326" s="69"/>
      <c r="S326" s="69"/>
      <c r="T326" s="69"/>
      <c r="U326" s="69"/>
      <c r="V326" s="69"/>
      <c r="W326" s="69"/>
      <c r="X326" s="69"/>
      <c r="Y326" s="69"/>
    </row>
    <row r="327" spans="17:25">
      <c r="Q327" s="69"/>
      <c r="R327" s="69"/>
      <c r="S327" s="69"/>
      <c r="T327" s="69"/>
      <c r="U327" s="69"/>
      <c r="V327" s="69"/>
      <c r="W327" s="69"/>
      <c r="X327" s="69"/>
      <c r="Y327" s="69"/>
    </row>
    <row r="328" spans="17:25">
      <c r="Q328" s="69"/>
      <c r="R328" s="69"/>
      <c r="S328" s="69"/>
      <c r="T328" s="69"/>
      <c r="U328" s="69"/>
      <c r="V328" s="69"/>
      <c r="W328" s="69"/>
      <c r="X328" s="69"/>
      <c r="Y328" s="69"/>
    </row>
    <row r="329" spans="17:25">
      <c r="Q329" s="69"/>
      <c r="R329" s="69"/>
      <c r="S329" s="69"/>
      <c r="T329" s="69"/>
      <c r="U329" s="69"/>
      <c r="V329" s="69"/>
      <c r="W329" s="69"/>
      <c r="X329" s="69"/>
      <c r="Y329" s="69"/>
    </row>
    <row r="330" spans="17:25">
      <c r="Q330" s="69"/>
      <c r="R330" s="69"/>
      <c r="S330" s="69"/>
      <c r="T330" s="69"/>
      <c r="U330" s="69"/>
      <c r="V330" s="69"/>
      <c r="W330" s="69"/>
      <c r="X330" s="69"/>
      <c r="Y330" s="69"/>
    </row>
    <row r="331" spans="17:25">
      <c r="Q331" s="69"/>
      <c r="R331" s="69"/>
      <c r="S331" s="69"/>
      <c r="T331" s="69"/>
      <c r="U331" s="69"/>
      <c r="V331" s="69"/>
      <c r="W331" s="69"/>
      <c r="X331" s="69"/>
      <c r="Y331" s="69"/>
    </row>
    <row r="332" spans="17:25">
      <c r="Q332" s="69"/>
      <c r="R332" s="69"/>
      <c r="S332" s="69"/>
      <c r="T332" s="69"/>
      <c r="U332" s="69"/>
      <c r="V332" s="69"/>
      <c r="W332" s="69"/>
      <c r="X332" s="69"/>
      <c r="Y332" s="69"/>
    </row>
    <row r="333" spans="17:25">
      <c r="Q333" s="69"/>
      <c r="R333" s="69"/>
      <c r="S333" s="69"/>
      <c r="T333" s="69"/>
      <c r="U333" s="69"/>
      <c r="V333" s="69"/>
      <c r="W333" s="69"/>
      <c r="X333" s="69"/>
      <c r="Y333" s="69"/>
    </row>
    <row r="334" spans="17:25">
      <c r="Q334" s="69"/>
      <c r="R334" s="69"/>
      <c r="S334" s="69"/>
      <c r="T334" s="69"/>
      <c r="U334" s="69"/>
      <c r="V334" s="69"/>
      <c r="W334" s="69"/>
      <c r="X334" s="69"/>
      <c r="Y334" s="69"/>
    </row>
    <row r="335" spans="17:25">
      <c r="Q335" s="69"/>
      <c r="R335" s="69"/>
      <c r="S335" s="69"/>
      <c r="T335" s="69"/>
      <c r="U335" s="69"/>
      <c r="V335" s="69"/>
      <c r="W335" s="69"/>
      <c r="X335" s="69"/>
      <c r="Y335" s="69"/>
    </row>
    <row r="336" spans="17:25">
      <c r="Q336" s="69"/>
      <c r="R336" s="69"/>
      <c r="S336" s="69"/>
      <c r="T336" s="69"/>
      <c r="U336" s="69"/>
      <c r="V336" s="69"/>
      <c r="W336" s="69"/>
      <c r="X336" s="69"/>
      <c r="Y336" s="69"/>
    </row>
    <row r="337" spans="17:25">
      <c r="Q337" s="69"/>
      <c r="R337" s="69"/>
      <c r="S337" s="69"/>
      <c r="T337" s="69"/>
      <c r="U337" s="69"/>
      <c r="V337" s="69"/>
      <c r="W337" s="69"/>
      <c r="X337" s="69"/>
      <c r="Y337" s="69"/>
    </row>
    <row r="338" spans="17:25">
      <c r="Q338" s="69"/>
      <c r="R338" s="69"/>
      <c r="S338" s="69"/>
      <c r="T338" s="69"/>
      <c r="U338" s="69"/>
      <c r="V338" s="69"/>
      <c r="W338" s="69"/>
      <c r="X338" s="69"/>
      <c r="Y338" s="69"/>
    </row>
    <row r="339" spans="17:25">
      <c r="Q339" s="69"/>
      <c r="R339" s="69"/>
      <c r="S339" s="69"/>
      <c r="T339" s="69"/>
      <c r="U339" s="69"/>
      <c r="V339" s="69"/>
      <c r="W339" s="69"/>
      <c r="X339" s="69"/>
      <c r="Y339" s="69"/>
    </row>
    <row r="340" spans="17:25">
      <c r="Q340" s="69"/>
      <c r="R340" s="69"/>
      <c r="S340" s="69"/>
      <c r="T340" s="69"/>
      <c r="U340" s="69"/>
      <c r="V340" s="69"/>
      <c r="W340" s="69"/>
      <c r="X340" s="69"/>
      <c r="Y340" s="69"/>
    </row>
    <row r="341" spans="17:25">
      <c r="Q341" s="69"/>
      <c r="R341" s="69"/>
      <c r="S341" s="69"/>
      <c r="T341" s="69"/>
      <c r="U341" s="69"/>
      <c r="V341" s="69"/>
      <c r="W341" s="69"/>
      <c r="X341" s="69"/>
      <c r="Y341" s="69"/>
    </row>
    <row r="342" spans="17:25">
      <c r="Q342" s="69"/>
      <c r="R342" s="69"/>
      <c r="S342" s="69"/>
      <c r="T342" s="69"/>
      <c r="U342" s="69"/>
      <c r="V342" s="69"/>
      <c r="W342" s="69"/>
      <c r="X342" s="69"/>
      <c r="Y342" s="69"/>
    </row>
    <row r="343" spans="17:25">
      <c r="Q343" s="69"/>
      <c r="R343" s="69"/>
      <c r="S343" s="69"/>
      <c r="T343" s="69"/>
      <c r="U343" s="69"/>
      <c r="V343" s="69"/>
      <c r="W343" s="69"/>
      <c r="X343" s="69"/>
      <c r="Y343" s="69"/>
    </row>
    <row r="344" spans="17:25">
      <c r="Q344" s="69"/>
      <c r="R344" s="69"/>
      <c r="S344" s="69"/>
      <c r="T344" s="69"/>
      <c r="U344" s="69"/>
      <c r="V344" s="69"/>
      <c r="W344" s="69"/>
      <c r="X344" s="69"/>
      <c r="Y344" s="69"/>
    </row>
    <row r="345" spans="17:25">
      <c r="Q345" s="69"/>
      <c r="R345" s="69"/>
      <c r="S345" s="69"/>
      <c r="T345" s="69"/>
      <c r="U345" s="69"/>
      <c r="V345" s="69"/>
      <c r="W345" s="69"/>
      <c r="X345" s="69"/>
      <c r="Y345" s="69"/>
    </row>
    <row r="346" spans="17:25">
      <c r="Q346" s="69"/>
      <c r="R346" s="69"/>
      <c r="S346" s="69"/>
      <c r="T346" s="69"/>
      <c r="U346" s="69"/>
      <c r="V346" s="69"/>
      <c r="W346" s="69"/>
      <c r="X346" s="69"/>
      <c r="Y346" s="69"/>
    </row>
    <row r="347" spans="17:25">
      <c r="Q347" s="69"/>
      <c r="R347" s="69"/>
      <c r="S347" s="69"/>
      <c r="T347" s="69"/>
      <c r="U347" s="69"/>
      <c r="V347" s="69"/>
      <c r="W347" s="69"/>
      <c r="X347" s="69"/>
      <c r="Y347" s="69"/>
    </row>
    <row r="348" spans="17:25">
      <c r="Q348" s="69"/>
      <c r="R348" s="69"/>
      <c r="S348" s="69"/>
      <c r="T348" s="69"/>
      <c r="U348" s="69"/>
      <c r="V348" s="69"/>
      <c r="W348" s="69"/>
      <c r="X348" s="69"/>
      <c r="Y348" s="69"/>
    </row>
    <row r="349" spans="17:25">
      <c r="Q349" s="69"/>
      <c r="R349" s="69"/>
      <c r="S349" s="69"/>
      <c r="T349" s="69"/>
      <c r="U349" s="69"/>
      <c r="V349" s="69"/>
      <c r="W349" s="69"/>
      <c r="X349" s="69"/>
      <c r="Y349" s="69"/>
    </row>
    <row r="350" spans="17:25">
      <c r="Q350" s="69"/>
      <c r="R350" s="69"/>
      <c r="S350" s="69"/>
      <c r="T350" s="69"/>
      <c r="U350" s="69"/>
      <c r="V350" s="69"/>
      <c r="W350" s="69"/>
      <c r="X350" s="69"/>
      <c r="Y350" s="69"/>
    </row>
    <row r="351" spans="17:25">
      <c r="Q351" s="69"/>
      <c r="R351" s="69"/>
      <c r="S351" s="69"/>
      <c r="T351" s="69"/>
      <c r="U351" s="69"/>
      <c r="V351" s="69"/>
      <c r="W351" s="69"/>
      <c r="X351" s="69"/>
      <c r="Y351" s="69"/>
    </row>
    <row r="352" spans="17:25">
      <c r="Q352" s="69"/>
      <c r="R352" s="69"/>
      <c r="S352" s="69"/>
      <c r="T352" s="69"/>
      <c r="U352" s="69"/>
      <c r="V352" s="69"/>
      <c r="W352" s="69"/>
      <c r="X352" s="69"/>
      <c r="Y352" s="69"/>
    </row>
    <row r="353" spans="17:25">
      <c r="Q353" s="69"/>
      <c r="R353" s="69"/>
      <c r="S353" s="69"/>
      <c r="T353" s="69"/>
      <c r="U353" s="69"/>
      <c r="V353" s="69"/>
      <c r="W353" s="69"/>
      <c r="X353" s="69"/>
      <c r="Y353" s="69"/>
    </row>
    <row r="354" spans="17:25">
      <c r="Q354" s="69"/>
      <c r="R354" s="69"/>
      <c r="S354" s="69"/>
      <c r="T354" s="69"/>
      <c r="U354" s="69"/>
      <c r="V354" s="69"/>
      <c r="W354" s="69"/>
      <c r="X354" s="69"/>
      <c r="Y354" s="69"/>
    </row>
    <row r="355" spans="17:25">
      <c r="Q355" s="69"/>
      <c r="R355" s="69"/>
      <c r="S355" s="69"/>
      <c r="T355" s="69"/>
      <c r="U355" s="69"/>
      <c r="V355" s="69"/>
      <c r="W355" s="69"/>
      <c r="X355" s="69"/>
      <c r="Y355" s="69"/>
    </row>
    <row r="356" spans="17:25">
      <c r="Q356" s="69"/>
      <c r="R356" s="69"/>
      <c r="S356" s="69"/>
      <c r="T356" s="69"/>
      <c r="U356" s="69"/>
      <c r="V356" s="69"/>
      <c r="W356" s="69"/>
      <c r="X356" s="69"/>
      <c r="Y356" s="69"/>
    </row>
    <row r="357" spans="17:25">
      <c r="Q357" s="69"/>
      <c r="R357" s="69"/>
      <c r="S357" s="69"/>
      <c r="T357" s="69"/>
      <c r="U357" s="69"/>
      <c r="V357" s="69"/>
      <c r="W357" s="69"/>
      <c r="X357" s="69"/>
      <c r="Y357" s="69"/>
    </row>
    <row r="358" spans="17:25">
      <c r="Q358" s="69"/>
      <c r="R358" s="69"/>
      <c r="S358" s="69"/>
      <c r="T358" s="69"/>
      <c r="U358" s="69"/>
      <c r="V358" s="69"/>
      <c r="W358" s="69"/>
      <c r="X358" s="69"/>
      <c r="Y358" s="69"/>
    </row>
    <row r="359" spans="17:25">
      <c r="Q359" s="69"/>
      <c r="R359" s="69"/>
      <c r="S359" s="69"/>
      <c r="T359" s="69"/>
      <c r="U359" s="69"/>
      <c r="V359" s="69"/>
      <c r="W359" s="69"/>
      <c r="X359" s="69"/>
      <c r="Y359" s="69"/>
    </row>
    <row r="360" spans="17:25">
      <c r="Q360" s="69"/>
      <c r="R360" s="69"/>
      <c r="S360" s="69"/>
      <c r="T360" s="69"/>
      <c r="U360" s="69"/>
      <c r="V360" s="69"/>
      <c r="W360" s="69"/>
      <c r="X360" s="69"/>
      <c r="Y360" s="69"/>
    </row>
    <row r="361" spans="17:25">
      <c r="Q361" s="69"/>
      <c r="R361" s="69"/>
      <c r="S361" s="69"/>
      <c r="T361" s="69"/>
      <c r="U361" s="69"/>
      <c r="V361" s="69"/>
      <c r="W361" s="69"/>
      <c r="X361" s="69"/>
      <c r="Y361" s="69"/>
    </row>
    <row r="362" spans="17:25">
      <c r="Q362" s="69"/>
      <c r="R362" s="69"/>
      <c r="S362" s="69"/>
      <c r="T362" s="69"/>
      <c r="U362" s="69"/>
      <c r="V362" s="69"/>
      <c r="W362" s="69"/>
      <c r="X362" s="69"/>
      <c r="Y362" s="69"/>
    </row>
    <row r="363" spans="17:25">
      <c r="Q363" s="69"/>
      <c r="R363" s="69"/>
      <c r="S363" s="69"/>
      <c r="T363" s="69"/>
      <c r="U363" s="69"/>
      <c r="V363" s="69"/>
      <c r="W363" s="69"/>
      <c r="X363" s="69"/>
      <c r="Y363" s="69"/>
    </row>
    <row r="364" spans="17:25">
      <c r="Q364" s="69"/>
      <c r="R364" s="69"/>
      <c r="S364" s="69"/>
      <c r="T364" s="69"/>
      <c r="U364" s="69"/>
      <c r="V364" s="69"/>
      <c r="W364" s="69"/>
      <c r="X364" s="69"/>
      <c r="Y364" s="69"/>
    </row>
    <row r="365" spans="17:25">
      <c r="Q365" s="69"/>
      <c r="R365" s="69"/>
      <c r="S365" s="69"/>
      <c r="T365" s="69"/>
      <c r="U365" s="69"/>
      <c r="V365" s="69"/>
      <c r="W365" s="69"/>
      <c r="X365" s="69"/>
      <c r="Y365" s="69"/>
    </row>
    <row r="366" spans="17:25">
      <c r="Q366" s="69"/>
      <c r="R366" s="69"/>
      <c r="S366" s="69"/>
      <c r="T366" s="69"/>
      <c r="U366" s="69"/>
      <c r="V366" s="69"/>
      <c r="W366" s="69"/>
      <c r="X366" s="69"/>
      <c r="Y366" s="69"/>
    </row>
    <row r="367" spans="17:25">
      <c r="Q367" s="69"/>
      <c r="R367" s="69"/>
      <c r="S367" s="69"/>
      <c r="T367" s="69"/>
      <c r="U367" s="69"/>
      <c r="V367" s="69"/>
      <c r="W367" s="69"/>
      <c r="X367" s="69"/>
      <c r="Y367" s="69"/>
    </row>
    <row r="368" spans="17:25">
      <c r="Q368" s="69"/>
      <c r="R368" s="69"/>
      <c r="S368" s="69"/>
      <c r="T368" s="69"/>
      <c r="U368" s="69"/>
      <c r="V368" s="69"/>
      <c r="W368" s="69"/>
      <c r="X368" s="69"/>
      <c r="Y368" s="69"/>
    </row>
    <row r="369" spans="17:25">
      <c r="Q369" s="69"/>
      <c r="R369" s="69"/>
      <c r="S369" s="69"/>
      <c r="T369" s="69"/>
      <c r="U369" s="69"/>
      <c r="V369" s="69"/>
      <c r="W369" s="69"/>
      <c r="X369" s="69"/>
      <c r="Y369" s="69"/>
    </row>
    <row r="370" spans="17:25">
      <c r="Q370" s="69"/>
      <c r="R370" s="69"/>
      <c r="S370" s="69"/>
      <c r="T370" s="69"/>
      <c r="U370" s="69"/>
      <c r="V370" s="69"/>
      <c r="W370" s="69"/>
      <c r="X370" s="69"/>
      <c r="Y370" s="69"/>
    </row>
    <row r="371" spans="17:25">
      <c r="Q371" s="69"/>
      <c r="R371" s="69"/>
      <c r="S371" s="69"/>
      <c r="T371" s="69"/>
      <c r="U371" s="69"/>
      <c r="V371" s="69"/>
      <c r="W371" s="69"/>
      <c r="X371" s="69"/>
      <c r="Y371" s="69"/>
    </row>
    <row r="372" spans="17:25">
      <c r="Q372" s="69"/>
      <c r="R372" s="69"/>
      <c r="S372" s="69"/>
      <c r="T372" s="69"/>
      <c r="U372" s="69"/>
      <c r="V372" s="69"/>
      <c r="W372" s="69"/>
      <c r="X372" s="69"/>
      <c r="Y372" s="69"/>
    </row>
    <row r="373" spans="17:25">
      <c r="Q373" s="69"/>
      <c r="R373" s="69"/>
      <c r="S373" s="69"/>
      <c r="T373" s="69"/>
      <c r="U373" s="69"/>
      <c r="V373" s="69"/>
      <c r="W373" s="69"/>
      <c r="X373" s="69"/>
      <c r="Y373" s="69"/>
    </row>
    <row r="374" spans="17:25">
      <c r="Q374" s="69"/>
      <c r="R374" s="69"/>
      <c r="S374" s="69"/>
      <c r="T374" s="69"/>
      <c r="U374" s="69"/>
      <c r="V374" s="69"/>
      <c r="W374" s="69"/>
      <c r="X374" s="69"/>
      <c r="Y374" s="69"/>
    </row>
    <row r="375" spans="17:25">
      <c r="Q375" s="69"/>
      <c r="R375" s="69"/>
      <c r="S375" s="69"/>
      <c r="T375" s="69"/>
      <c r="U375" s="69"/>
      <c r="V375" s="69"/>
      <c r="W375" s="69"/>
      <c r="X375" s="69"/>
      <c r="Y375" s="69"/>
    </row>
    <row r="376" spans="17:25">
      <c r="Q376" s="69"/>
      <c r="R376" s="69"/>
      <c r="S376" s="69"/>
      <c r="T376" s="69"/>
      <c r="U376" s="69"/>
      <c r="V376" s="69"/>
      <c r="W376" s="69"/>
      <c r="X376" s="69"/>
      <c r="Y376" s="69"/>
    </row>
    <row r="377" spans="17:25">
      <c r="Q377" s="69"/>
      <c r="R377" s="69"/>
      <c r="S377" s="69"/>
      <c r="T377" s="69"/>
      <c r="U377" s="69"/>
      <c r="V377" s="69"/>
      <c r="W377" s="69"/>
      <c r="X377" s="69"/>
      <c r="Y377" s="69"/>
    </row>
    <row r="378" spans="17:25">
      <c r="Q378" s="69"/>
      <c r="R378" s="69"/>
      <c r="S378" s="69"/>
      <c r="T378" s="69"/>
      <c r="U378" s="69"/>
      <c r="V378" s="69"/>
      <c r="W378" s="69"/>
      <c r="X378" s="69"/>
      <c r="Y378" s="69"/>
    </row>
    <row r="379" spans="17:25"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17:25">
      <c r="Q380" s="69"/>
      <c r="R380" s="69"/>
      <c r="S380" s="69"/>
      <c r="T380" s="69"/>
      <c r="U380" s="69"/>
      <c r="V380" s="69"/>
      <c r="W380" s="69"/>
      <c r="X380" s="69"/>
      <c r="Y380" s="69"/>
    </row>
    <row r="381" spans="17:25">
      <c r="Q381" s="69"/>
      <c r="R381" s="69"/>
      <c r="S381" s="69"/>
      <c r="T381" s="69"/>
      <c r="U381" s="69"/>
      <c r="V381" s="69"/>
      <c r="W381" s="69"/>
      <c r="X381" s="69"/>
      <c r="Y381" s="69"/>
    </row>
    <row r="382" spans="17:25">
      <c r="Q382" s="69"/>
      <c r="R382" s="69"/>
      <c r="S382" s="69"/>
      <c r="T382" s="69"/>
      <c r="U382" s="69"/>
      <c r="V382" s="69"/>
      <c r="W382" s="69"/>
      <c r="X382" s="69"/>
      <c r="Y382" s="69"/>
    </row>
    <row r="383" spans="17:25">
      <c r="Q383" s="69"/>
      <c r="R383" s="69"/>
      <c r="S383" s="69"/>
      <c r="T383" s="69"/>
      <c r="U383" s="69"/>
      <c r="V383" s="69"/>
      <c r="W383" s="69"/>
      <c r="X383" s="69"/>
      <c r="Y383" s="69"/>
    </row>
    <row r="384" spans="17:25">
      <c r="Q384" s="69"/>
      <c r="R384" s="69"/>
      <c r="S384" s="69"/>
      <c r="T384" s="69"/>
      <c r="U384" s="69"/>
      <c r="V384" s="69"/>
      <c r="W384" s="69"/>
      <c r="X384" s="69"/>
      <c r="Y384" s="69"/>
    </row>
    <row r="385" spans="17:25">
      <c r="Q385" s="69"/>
      <c r="R385" s="69"/>
      <c r="S385" s="69"/>
      <c r="T385" s="69"/>
      <c r="U385" s="69"/>
      <c r="V385" s="69"/>
      <c r="W385" s="69"/>
      <c r="X385" s="69"/>
      <c r="Y385" s="69"/>
    </row>
    <row r="386" spans="17:25">
      <c r="Q386" s="69"/>
      <c r="R386" s="69"/>
      <c r="S386" s="69"/>
      <c r="T386" s="69"/>
      <c r="U386" s="69"/>
      <c r="V386" s="69"/>
      <c r="W386" s="69"/>
      <c r="X386" s="69"/>
      <c r="Y386" s="69"/>
    </row>
    <row r="387" spans="17:25">
      <c r="Q387" s="69"/>
      <c r="R387" s="69"/>
      <c r="S387" s="69"/>
      <c r="T387" s="69"/>
      <c r="U387" s="69"/>
      <c r="V387" s="69"/>
      <c r="W387" s="69"/>
      <c r="X387" s="69"/>
      <c r="Y387" s="69"/>
    </row>
    <row r="388" spans="17:25">
      <c r="Q388" s="69"/>
      <c r="R388" s="69"/>
      <c r="S388" s="69"/>
      <c r="T388" s="69"/>
      <c r="U388" s="69"/>
      <c r="V388" s="69"/>
      <c r="W388" s="69"/>
      <c r="X388" s="69"/>
      <c r="Y388" s="69"/>
    </row>
    <row r="389" spans="17:25">
      <c r="Q389" s="69"/>
      <c r="R389" s="69"/>
      <c r="S389" s="69"/>
      <c r="T389" s="69"/>
      <c r="U389" s="69"/>
      <c r="V389" s="69"/>
      <c r="W389" s="69"/>
      <c r="X389" s="69"/>
      <c r="Y389" s="69"/>
    </row>
    <row r="390" spans="17:25">
      <c r="Q390" s="69"/>
      <c r="R390" s="69"/>
      <c r="S390" s="69"/>
      <c r="T390" s="69"/>
      <c r="U390" s="69"/>
      <c r="V390" s="69"/>
      <c r="W390" s="69"/>
      <c r="X390" s="69"/>
      <c r="Y390" s="69"/>
    </row>
    <row r="391" spans="17:25">
      <c r="Q391" s="69"/>
      <c r="R391" s="69"/>
      <c r="S391" s="69"/>
      <c r="T391" s="69"/>
      <c r="U391" s="69"/>
      <c r="V391" s="69"/>
      <c r="W391" s="69"/>
      <c r="X391" s="69"/>
      <c r="Y391" s="69"/>
    </row>
    <row r="392" spans="17:25">
      <c r="Q392" s="69"/>
      <c r="R392" s="69"/>
      <c r="S392" s="69"/>
      <c r="T392" s="69"/>
      <c r="U392" s="69"/>
      <c r="V392" s="69"/>
      <c r="W392" s="69"/>
      <c r="X392" s="69"/>
      <c r="Y392" s="69"/>
    </row>
    <row r="393" spans="17:25">
      <c r="Q393" s="69"/>
      <c r="R393" s="69"/>
      <c r="S393" s="69"/>
      <c r="T393" s="69"/>
      <c r="U393" s="69"/>
      <c r="V393" s="69"/>
      <c r="W393" s="69"/>
      <c r="X393" s="69"/>
      <c r="Y393" s="69"/>
    </row>
    <row r="394" spans="17:25">
      <c r="Q394" s="69"/>
      <c r="R394" s="69"/>
      <c r="S394" s="69"/>
      <c r="T394" s="69"/>
      <c r="U394" s="69"/>
      <c r="V394" s="69"/>
      <c r="W394" s="69"/>
      <c r="X394" s="69"/>
      <c r="Y394" s="69"/>
    </row>
    <row r="395" spans="17:25">
      <c r="Q395" s="69"/>
      <c r="R395" s="69"/>
      <c r="S395" s="69"/>
      <c r="T395" s="69"/>
      <c r="U395" s="69"/>
      <c r="V395" s="69"/>
      <c r="W395" s="69"/>
      <c r="X395" s="69"/>
      <c r="Y395" s="69"/>
    </row>
    <row r="396" spans="17:25">
      <c r="Q396" s="69"/>
      <c r="R396" s="69"/>
      <c r="S396" s="69"/>
      <c r="T396" s="69"/>
      <c r="U396" s="69"/>
      <c r="V396" s="69"/>
      <c r="W396" s="69"/>
      <c r="X396" s="69"/>
      <c r="Y396" s="69"/>
    </row>
    <row r="397" spans="17:25">
      <c r="Q397" s="69"/>
      <c r="R397" s="69"/>
      <c r="S397" s="69"/>
      <c r="T397" s="69"/>
      <c r="U397" s="69"/>
      <c r="V397" s="69"/>
      <c r="W397" s="69"/>
      <c r="X397" s="69"/>
      <c r="Y397" s="69"/>
    </row>
    <row r="398" spans="17:25">
      <c r="Q398" s="69"/>
      <c r="R398" s="69"/>
      <c r="S398" s="69"/>
      <c r="T398" s="69"/>
      <c r="U398" s="69"/>
      <c r="V398" s="69"/>
      <c r="W398" s="69"/>
      <c r="X398" s="69"/>
      <c r="Y398" s="69"/>
    </row>
    <row r="399" spans="17:25">
      <c r="Q399" s="69"/>
      <c r="R399" s="69"/>
      <c r="S399" s="69"/>
      <c r="T399" s="69"/>
      <c r="U399" s="69"/>
      <c r="V399" s="69"/>
      <c r="W399" s="69"/>
      <c r="X399" s="69"/>
      <c r="Y399" s="69"/>
    </row>
    <row r="400" spans="17:25">
      <c r="Q400" s="69"/>
      <c r="R400" s="69"/>
      <c r="S400" s="69"/>
      <c r="T400" s="69"/>
      <c r="U400" s="69"/>
      <c r="V400" s="69"/>
      <c r="W400" s="69"/>
      <c r="X400" s="69"/>
      <c r="Y400" s="69"/>
    </row>
    <row r="401" spans="17:25">
      <c r="Q401" s="69"/>
      <c r="R401" s="69"/>
      <c r="S401" s="69"/>
      <c r="T401" s="69"/>
      <c r="U401" s="69"/>
      <c r="V401" s="69"/>
      <c r="W401" s="69"/>
      <c r="X401" s="69"/>
      <c r="Y401" s="69"/>
    </row>
    <row r="402" spans="17:25">
      <c r="Q402" s="69"/>
      <c r="R402" s="69"/>
      <c r="S402" s="69"/>
      <c r="T402" s="69"/>
      <c r="U402" s="69"/>
      <c r="V402" s="69"/>
      <c r="W402" s="69"/>
      <c r="X402" s="69"/>
      <c r="Y402" s="69"/>
    </row>
    <row r="403" spans="17:25">
      <c r="Q403" s="69"/>
      <c r="R403" s="69"/>
      <c r="S403" s="69"/>
      <c r="T403" s="69"/>
      <c r="U403" s="69"/>
      <c r="V403" s="69"/>
      <c r="W403" s="69"/>
      <c r="X403" s="69"/>
      <c r="Y403" s="69"/>
    </row>
    <row r="404" spans="17:25">
      <c r="Q404" s="69"/>
      <c r="R404" s="69"/>
      <c r="S404" s="69"/>
      <c r="T404" s="69"/>
      <c r="U404" s="69"/>
      <c r="V404" s="69"/>
      <c r="W404" s="69"/>
      <c r="X404" s="69"/>
      <c r="Y404" s="69"/>
    </row>
    <row r="405" spans="17:25">
      <c r="Q405" s="69"/>
      <c r="R405" s="69"/>
      <c r="S405" s="69"/>
      <c r="T405" s="69"/>
      <c r="U405" s="69"/>
      <c r="V405" s="69"/>
      <c r="W405" s="69"/>
      <c r="X405" s="69"/>
      <c r="Y405" s="69"/>
    </row>
    <row r="406" spans="17:25">
      <c r="Q406" s="69"/>
      <c r="R406" s="69"/>
      <c r="S406" s="69"/>
      <c r="T406" s="69"/>
      <c r="U406" s="69"/>
      <c r="V406" s="69"/>
      <c r="W406" s="69"/>
      <c r="X406" s="69"/>
      <c r="Y406" s="69"/>
    </row>
    <row r="407" spans="17:25">
      <c r="Q407" s="69"/>
      <c r="R407" s="69"/>
      <c r="S407" s="69"/>
      <c r="T407" s="69"/>
      <c r="U407" s="69"/>
      <c r="V407" s="69"/>
      <c r="W407" s="69"/>
      <c r="X407" s="69"/>
      <c r="Y407" s="69"/>
    </row>
    <row r="408" spans="17:25">
      <c r="Q408" s="69"/>
      <c r="R408" s="69"/>
      <c r="S408" s="69"/>
      <c r="T408" s="69"/>
      <c r="U408" s="69"/>
      <c r="V408" s="69"/>
      <c r="W408" s="69"/>
      <c r="X408" s="69"/>
      <c r="Y408" s="69"/>
    </row>
    <row r="409" spans="17:25">
      <c r="Q409" s="69"/>
      <c r="R409" s="69"/>
      <c r="S409" s="69"/>
      <c r="T409" s="69"/>
      <c r="U409" s="69"/>
      <c r="V409" s="69"/>
      <c r="W409" s="69"/>
      <c r="X409" s="69"/>
      <c r="Y409" s="69"/>
    </row>
    <row r="410" spans="17:25">
      <c r="Q410" s="69"/>
      <c r="R410" s="69"/>
      <c r="S410" s="69"/>
      <c r="T410" s="69"/>
      <c r="U410" s="69"/>
      <c r="V410" s="69"/>
      <c r="W410" s="69"/>
      <c r="X410" s="69"/>
      <c r="Y410" s="69"/>
    </row>
    <row r="411" spans="17:25">
      <c r="Q411" s="69"/>
      <c r="R411" s="69"/>
      <c r="S411" s="69"/>
      <c r="T411" s="69"/>
      <c r="U411" s="69"/>
      <c r="V411" s="69"/>
      <c r="W411" s="69"/>
      <c r="X411" s="69"/>
      <c r="Y411" s="69"/>
    </row>
    <row r="412" spans="17:25">
      <c r="Q412" s="69"/>
      <c r="R412" s="69"/>
      <c r="S412" s="69"/>
      <c r="T412" s="69"/>
      <c r="U412" s="69"/>
      <c r="V412" s="69"/>
      <c r="W412" s="69"/>
      <c r="X412" s="69"/>
      <c r="Y412" s="69"/>
    </row>
    <row r="413" spans="17:25">
      <c r="Q413" s="69"/>
      <c r="R413" s="69"/>
      <c r="S413" s="69"/>
      <c r="T413" s="69"/>
      <c r="U413" s="69"/>
      <c r="V413" s="69"/>
      <c r="W413" s="69"/>
      <c r="X413" s="69"/>
      <c r="Y413" s="69"/>
    </row>
    <row r="414" spans="17:25">
      <c r="Q414" s="69"/>
      <c r="R414" s="69"/>
      <c r="S414" s="69"/>
      <c r="T414" s="69"/>
      <c r="U414" s="69"/>
      <c r="V414" s="69"/>
      <c r="W414" s="69"/>
      <c r="X414" s="69"/>
      <c r="Y414" s="69"/>
    </row>
    <row r="415" spans="17:25">
      <c r="Q415" s="69"/>
      <c r="R415" s="69"/>
      <c r="S415" s="69"/>
      <c r="T415" s="69"/>
      <c r="U415" s="69"/>
      <c r="V415" s="69"/>
      <c r="W415" s="69"/>
      <c r="X415" s="69"/>
      <c r="Y415" s="69"/>
    </row>
    <row r="416" spans="17:25">
      <c r="Q416" s="69"/>
      <c r="R416" s="69"/>
      <c r="S416" s="69"/>
      <c r="T416" s="69"/>
      <c r="U416" s="69"/>
      <c r="V416" s="69"/>
      <c r="W416" s="69"/>
      <c r="X416" s="69"/>
      <c r="Y416" s="69"/>
    </row>
    <row r="417" spans="17:25">
      <c r="Q417" s="69"/>
      <c r="R417" s="69"/>
      <c r="S417" s="69"/>
      <c r="T417" s="69"/>
      <c r="U417" s="69"/>
      <c r="V417" s="69"/>
      <c r="W417" s="69"/>
      <c r="X417" s="69"/>
      <c r="Y417" s="69"/>
    </row>
    <row r="418" spans="17:25">
      <c r="Q418" s="69"/>
      <c r="R418" s="69"/>
      <c r="S418" s="69"/>
      <c r="T418" s="69"/>
      <c r="U418" s="69"/>
      <c r="V418" s="69"/>
      <c r="W418" s="69"/>
      <c r="X418" s="69"/>
      <c r="Y418" s="69"/>
    </row>
    <row r="419" spans="17:25">
      <c r="Q419" s="69"/>
      <c r="R419" s="69"/>
      <c r="S419" s="69"/>
      <c r="T419" s="69"/>
      <c r="U419" s="69"/>
      <c r="V419" s="69"/>
      <c r="W419" s="69"/>
      <c r="X419" s="69"/>
      <c r="Y419" s="69"/>
    </row>
    <row r="420" spans="17:25">
      <c r="Q420" s="69"/>
      <c r="R420" s="69"/>
      <c r="S420" s="69"/>
      <c r="T420" s="69"/>
      <c r="U420" s="69"/>
      <c r="V420" s="69"/>
      <c r="W420" s="69"/>
      <c r="X420" s="69"/>
      <c r="Y420" s="69"/>
    </row>
    <row r="421" spans="17:25">
      <c r="Q421" s="69"/>
      <c r="R421" s="69"/>
      <c r="S421" s="69"/>
      <c r="T421" s="69"/>
      <c r="U421" s="69"/>
      <c r="V421" s="69"/>
      <c r="W421" s="69"/>
      <c r="X421" s="69"/>
      <c r="Y421" s="69"/>
    </row>
    <row r="422" spans="17:25">
      <c r="Q422" s="69"/>
      <c r="R422" s="69"/>
      <c r="S422" s="69"/>
      <c r="T422" s="69"/>
      <c r="U422" s="69"/>
      <c r="V422" s="69"/>
      <c r="W422" s="69"/>
      <c r="X422" s="69"/>
      <c r="Y422" s="69"/>
    </row>
    <row r="423" spans="17:25">
      <c r="Q423" s="69"/>
      <c r="R423" s="69"/>
      <c r="S423" s="69"/>
      <c r="T423" s="69"/>
      <c r="U423" s="69"/>
      <c r="V423" s="69"/>
      <c r="W423" s="69"/>
      <c r="X423" s="69"/>
      <c r="Y423" s="69"/>
    </row>
    <row r="424" spans="17:25">
      <c r="Q424" s="69"/>
      <c r="R424" s="69"/>
      <c r="S424" s="69"/>
      <c r="T424" s="69"/>
      <c r="U424" s="69"/>
      <c r="V424" s="69"/>
      <c r="W424" s="69"/>
      <c r="X424" s="69"/>
      <c r="Y424" s="69"/>
    </row>
    <row r="425" spans="17:25">
      <c r="Q425" s="69"/>
      <c r="R425" s="69"/>
      <c r="S425" s="69"/>
      <c r="T425" s="69"/>
      <c r="U425" s="69"/>
      <c r="V425" s="69"/>
      <c r="W425" s="69"/>
      <c r="X425" s="69"/>
      <c r="Y425" s="69"/>
    </row>
    <row r="426" spans="17:25">
      <c r="Q426" s="69"/>
      <c r="R426" s="69"/>
      <c r="S426" s="69"/>
      <c r="T426" s="69"/>
      <c r="U426" s="69"/>
      <c r="V426" s="69"/>
      <c r="W426" s="69"/>
      <c r="X426" s="69"/>
      <c r="Y426" s="69"/>
    </row>
    <row r="427" spans="17:25">
      <c r="Q427" s="69"/>
      <c r="R427" s="69"/>
      <c r="S427" s="69"/>
      <c r="T427" s="69"/>
      <c r="U427" s="69"/>
      <c r="V427" s="69"/>
      <c r="W427" s="69"/>
      <c r="X427" s="69"/>
      <c r="Y427" s="69"/>
    </row>
    <row r="428" spans="17:25">
      <c r="Q428" s="69"/>
      <c r="R428" s="69"/>
      <c r="S428" s="69"/>
      <c r="T428" s="69"/>
      <c r="U428" s="69"/>
      <c r="V428" s="69"/>
      <c r="W428" s="69"/>
      <c r="X428" s="69"/>
      <c r="Y428" s="69"/>
    </row>
    <row r="429" spans="17:25">
      <c r="Q429" s="69"/>
      <c r="R429" s="69"/>
      <c r="S429" s="69"/>
      <c r="T429" s="69"/>
      <c r="U429" s="69"/>
      <c r="V429" s="69"/>
      <c r="W429" s="69"/>
      <c r="X429" s="69"/>
      <c r="Y429" s="69"/>
    </row>
    <row r="430" spans="17:25">
      <c r="Q430" s="69"/>
      <c r="R430" s="69"/>
      <c r="S430" s="69"/>
      <c r="T430" s="69"/>
      <c r="U430" s="69"/>
      <c r="V430" s="69"/>
      <c r="W430" s="69"/>
      <c r="X430" s="69"/>
      <c r="Y430" s="69"/>
    </row>
    <row r="431" spans="17:25">
      <c r="Q431" s="69"/>
      <c r="R431" s="69"/>
      <c r="S431" s="69"/>
      <c r="T431" s="69"/>
      <c r="U431" s="69"/>
      <c r="V431" s="69"/>
      <c r="W431" s="69"/>
      <c r="X431" s="69"/>
      <c r="Y431" s="69"/>
    </row>
    <row r="432" spans="17:25">
      <c r="Q432" s="69"/>
      <c r="R432" s="69"/>
      <c r="S432" s="69"/>
      <c r="T432" s="69"/>
      <c r="U432" s="69"/>
      <c r="V432" s="69"/>
      <c r="W432" s="69"/>
      <c r="X432" s="69"/>
      <c r="Y432" s="69"/>
    </row>
    <row r="433" spans="17:25">
      <c r="Q433" s="69"/>
      <c r="R433" s="69"/>
      <c r="S433" s="69"/>
      <c r="T433" s="69"/>
      <c r="U433" s="69"/>
      <c r="V433" s="69"/>
      <c r="W433" s="69"/>
      <c r="X433" s="69"/>
      <c r="Y433" s="69"/>
    </row>
    <row r="434" spans="17:25">
      <c r="Q434" s="69"/>
      <c r="R434" s="69"/>
      <c r="S434" s="69"/>
      <c r="T434" s="69"/>
      <c r="U434" s="69"/>
      <c r="V434" s="69"/>
      <c r="W434" s="69"/>
      <c r="X434" s="69"/>
      <c r="Y434" s="69"/>
    </row>
    <row r="435" spans="17:25">
      <c r="Q435" s="69"/>
      <c r="R435" s="69"/>
      <c r="S435" s="69"/>
      <c r="T435" s="69"/>
      <c r="U435" s="69"/>
      <c r="V435" s="69"/>
      <c r="W435" s="69"/>
      <c r="X435" s="69"/>
      <c r="Y435" s="69"/>
    </row>
    <row r="436" spans="17:25">
      <c r="Q436" s="69"/>
      <c r="R436" s="69"/>
      <c r="S436" s="69"/>
      <c r="T436" s="69"/>
      <c r="U436" s="69"/>
      <c r="V436" s="69"/>
      <c r="W436" s="69"/>
      <c r="X436" s="69"/>
      <c r="Y436" s="69"/>
    </row>
    <row r="437" spans="17:25">
      <c r="Q437" s="69"/>
      <c r="R437" s="69"/>
      <c r="S437" s="69"/>
      <c r="T437" s="69"/>
      <c r="U437" s="69"/>
      <c r="V437" s="69"/>
      <c r="W437" s="69"/>
      <c r="X437" s="69"/>
      <c r="Y437" s="69"/>
    </row>
    <row r="438" spans="17:25">
      <c r="Q438" s="69"/>
      <c r="R438" s="69"/>
      <c r="S438" s="69"/>
      <c r="T438" s="69"/>
      <c r="U438" s="69"/>
      <c r="V438" s="69"/>
      <c r="W438" s="69"/>
      <c r="X438" s="69"/>
      <c r="Y438" s="69"/>
    </row>
    <row r="439" spans="17:25">
      <c r="Q439" s="69"/>
      <c r="R439" s="69"/>
      <c r="S439" s="69"/>
      <c r="T439" s="69"/>
      <c r="U439" s="69"/>
      <c r="V439" s="69"/>
      <c r="W439" s="69"/>
      <c r="X439" s="69"/>
      <c r="Y439" s="69"/>
    </row>
    <row r="440" spans="17:25">
      <c r="Q440" s="69"/>
      <c r="R440" s="69"/>
      <c r="S440" s="69"/>
      <c r="T440" s="69"/>
      <c r="U440" s="69"/>
      <c r="V440" s="69"/>
      <c r="W440" s="69"/>
      <c r="X440" s="69"/>
      <c r="Y440" s="69"/>
    </row>
    <row r="441" spans="17:25">
      <c r="Q441" s="69"/>
      <c r="R441" s="69"/>
      <c r="S441" s="69"/>
      <c r="T441" s="69"/>
      <c r="U441" s="69"/>
      <c r="V441" s="69"/>
      <c r="W441" s="69"/>
      <c r="X441" s="69"/>
      <c r="Y441" s="69"/>
    </row>
    <row r="442" spans="17:25">
      <c r="Q442" s="69"/>
      <c r="R442" s="69"/>
      <c r="S442" s="69"/>
      <c r="T442" s="69"/>
      <c r="U442" s="69"/>
      <c r="V442" s="69"/>
      <c r="W442" s="69"/>
      <c r="X442" s="69"/>
      <c r="Y442" s="69"/>
    </row>
    <row r="443" spans="17:25">
      <c r="Q443" s="69"/>
      <c r="R443" s="69"/>
      <c r="S443" s="69"/>
      <c r="T443" s="69"/>
      <c r="U443" s="69"/>
      <c r="V443" s="69"/>
      <c r="W443" s="69"/>
      <c r="X443" s="69"/>
      <c r="Y443" s="69"/>
    </row>
    <row r="444" spans="17:25">
      <c r="Q444" s="69"/>
      <c r="R444" s="69"/>
      <c r="S444" s="69"/>
      <c r="T444" s="69"/>
      <c r="U444" s="69"/>
      <c r="V444" s="69"/>
      <c r="W444" s="69"/>
      <c r="X444" s="69"/>
      <c r="Y444" s="69"/>
    </row>
    <row r="445" spans="17:25">
      <c r="Q445" s="69"/>
      <c r="R445" s="69"/>
      <c r="S445" s="69"/>
      <c r="T445" s="69"/>
      <c r="U445" s="69"/>
      <c r="V445" s="69"/>
      <c r="W445" s="69"/>
      <c r="X445" s="69"/>
      <c r="Y445" s="69"/>
    </row>
    <row r="446" spans="17:25">
      <c r="Q446" s="69"/>
      <c r="R446" s="69"/>
      <c r="S446" s="69"/>
      <c r="T446" s="69"/>
      <c r="U446" s="69"/>
      <c r="V446" s="69"/>
      <c r="W446" s="69"/>
      <c r="X446" s="69"/>
      <c r="Y446" s="69"/>
    </row>
    <row r="447" spans="17:25">
      <c r="Q447" s="69"/>
      <c r="R447" s="69"/>
      <c r="S447" s="69"/>
      <c r="T447" s="69"/>
      <c r="U447" s="69"/>
      <c r="V447" s="69"/>
      <c r="W447" s="69"/>
      <c r="X447" s="69"/>
      <c r="Y447" s="69"/>
    </row>
    <row r="448" spans="17:25">
      <c r="Q448" s="69"/>
      <c r="R448" s="69"/>
      <c r="S448" s="69"/>
      <c r="T448" s="69"/>
      <c r="U448" s="69"/>
      <c r="V448" s="69"/>
      <c r="W448" s="69"/>
      <c r="X448" s="69"/>
      <c r="Y448" s="69"/>
    </row>
    <row r="449" spans="17:25">
      <c r="Q449" s="69"/>
      <c r="R449" s="69"/>
      <c r="S449" s="69"/>
      <c r="T449" s="69"/>
      <c r="U449" s="69"/>
      <c r="V449" s="69"/>
      <c r="W449" s="69"/>
      <c r="X449" s="69"/>
      <c r="Y449" s="69"/>
    </row>
    <row r="450" spans="17:25">
      <c r="Q450" s="69"/>
      <c r="R450" s="69"/>
      <c r="S450" s="69"/>
      <c r="T450" s="69"/>
      <c r="U450" s="69"/>
      <c r="V450" s="69"/>
      <c r="W450" s="69"/>
      <c r="X450" s="69"/>
      <c r="Y450" s="69"/>
    </row>
    <row r="451" spans="17:25">
      <c r="Q451" s="69"/>
      <c r="R451" s="69"/>
      <c r="S451" s="69"/>
      <c r="T451" s="69"/>
      <c r="U451" s="69"/>
      <c r="V451" s="69"/>
      <c r="W451" s="69"/>
      <c r="X451" s="69"/>
      <c r="Y451" s="69"/>
    </row>
    <row r="452" spans="17:25">
      <c r="Q452" s="69"/>
      <c r="R452" s="69"/>
      <c r="S452" s="69"/>
      <c r="T452" s="69"/>
      <c r="U452" s="69"/>
      <c r="V452" s="69"/>
      <c r="W452" s="69"/>
      <c r="X452" s="69"/>
      <c r="Y452" s="69"/>
    </row>
    <row r="453" spans="17:25">
      <c r="Q453" s="69"/>
      <c r="R453" s="69"/>
      <c r="S453" s="69"/>
      <c r="T453" s="69"/>
      <c r="U453" s="69"/>
      <c r="V453" s="69"/>
      <c r="W453" s="69"/>
      <c r="X453" s="69"/>
      <c r="Y453" s="69"/>
    </row>
    <row r="454" spans="17:25">
      <c r="Q454" s="69"/>
      <c r="R454" s="69"/>
      <c r="S454" s="69"/>
      <c r="T454" s="69"/>
      <c r="U454" s="69"/>
      <c r="V454" s="69"/>
      <c r="W454" s="69"/>
      <c r="X454" s="69"/>
      <c r="Y454" s="69"/>
    </row>
    <row r="455" spans="17:25">
      <c r="Q455" s="69"/>
      <c r="R455" s="69"/>
      <c r="S455" s="69"/>
      <c r="T455" s="69"/>
      <c r="U455" s="69"/>
      <c r="V455" s="69"/>
      <c r="W455" s="69"/>
      <c r="X455" s="69"/>
      <c r="Y455" s="69"/>
    </row>
    <row r="456" spans="17:25">
      <c r="Q456" s="69"/>
      <c r="R456" s="69"/>
      <c r="S456" s="69"/>
      <c r="T456" s="69"/>
      <c r="U456" s="69"/>
      <c r="V456" s="69"/>
      <c r="W456" s="69"/>
      <c r="X456" s="69"/>
      <c r="Y456" s="69"/>
    </row>
    <row r="457" spans="17:25">
      <c r="Q457" s="69"/>
      <c r="R457" s="69"/>
      <c r="S457" s="69"/>
      <c r="T457" s="69"/>
      <c r="U457" s="69"/>
      <c r="V457" s="69"/>
      <c r="W457" s="69"/>
      <c r="X457" s="69"/>
      <c r="Y457" s="69"/>
    </row>
    <row r="458" spans="17:25">
      <c r="Q458" s="69"/>
      <c r="R458" s="69"/>
      <c r="S458" s="69"/>
      <c r="T458" s="69"/>
      <c r="U458" s="69"/>
      <c r="V458" s="69"/>
      <c r="W458" s="69"/>
      <c r="X458" s="69"/>
      <c r="Y458" s="69"/>
    </row>
    <row r="459" spans="17:25">
      <c r="Q459" s="69"/>
      <c r="R459" s="69"/>
      <c r="S459" s="69"/>
      <c r="T459" s="69"/>
      <c r="U459" s="69"/>
      <c r="V459" s="69"/>
      <c r="W459" s="69"/>
      <c r="X459" s="69"/>
      <c r="Y459" s="69"/>
    </row>
    <row r="460" spans="17:25">
      <c r="Q460" s="69"/>
      <c r="R460" s="69"/>
      <c r="S460" s="69"/>
      <c r="T460" s="69"/>
      <c r="U460" s="69"/>
      <c r="V460" s="69"/>
      <c r="W460" s="69"/>
      <c r="X460" s="69"/>
      <c r="Y460" s="69"/>
    </row>
    <row r="461" spans="17:25">
      <c r="Q461" s="69"/>
      <c r="R461" s="69"/>
      <c r="S461" s="69"/>
      <c r="T461" s="69"/>
      <c r="U461" s="69"/>
      <c r="V461" s="69"/>
      <c r="W461" s="69"/>
      <c r="X461" s="69"/>
      <c r="Y461" s="69"/>
    </row>
    <row r="462" spans="17:25">
      <c r="Q462" s="69"/>
      <c r="R462" s="69"/>
      <c r="S462" s="69"/>
      <c r="T462" s="69"/>
      <c r="U462" s="69"/>
      <c r="V462" s="69"/>
      <c r="W462" s="69"/>
      <c r="X462" s="69"/>
      <c r="Y462" s="69"/>
    </row>
    <row r="463" spans="17:25">
      <c r="Q463" s="69"/>
      <c r="R463" s="69"/>
      <c r="S463" s="69"/>
      <c r="T463" s="69"/>
      <c r="U463" s="69"/>
      <c r="V463" s="69"/>
      <c r="W463" s="69"/>
      <c r="X463" s="69"/>
      <c r="Y463" s="69"/>
    </row>
    <row r="464" spans="17:25">
      <c r="Q464" s="69"/>
      <c r="R464" s="69"/>
      <c r="S464" s="69"/>
      <c r="T464" s="69"/>
      <c r="U464" s="69"/>
      <c r="V464" s="69"/>
      <c r="W464" s="69"/>
      <c r="X464" s="69"/>
      <c r="Y464" s="69"/>
    </row>
    <row r="465" spans="17:25">
      <c r="Q465" s="69"/>
      <c r="R465" s="69"/>
      <c r="S465" s="69"/>
      <c r="T465" s="69"/>
      <c r="U465" s="69"/>
      <c r="V465" s="69"/>
      <c r="W465" s="69"/>
      <c r="X465" s="69"/>
      <c r="Y465" s="69"/>
    </row>
    <row r="466" spans="17:25">
      <c r="Q466" s="69"/>
      <c r="R466" s="69"/>
      <c r="S466" s="69"/>
      <c r="T466" s="69"/>
      <c r="U466" s="69"/>
      <c r="V466" s="69"/>
      <c r="W466" s="69"/>
      <c r="X466" s="69"/>
      <c r="Y466" s="69"/>
    </row>
    <row r="467" spans="17:25">
      <c r="Q467" s="69"/>
      <c r="R467" s="69"/>
      <c r="S467" s="69"/>
      <c r="T467" s="69"/>
      <c r="U467" s="69"/>
      <c r="V467" s="69"/>
      <c r="W467" s="69"/>
      <c r="X467" s="69"/>
      <c r="Y467" s="69"/>
    </row>
    <row r="468" spans="17:25">
      <c r="Q468" s="69"/>
      <c r="R468" s="69"/>
      <c r="S468" s="69"/>
      <c r="T468" s="69"/>
      <c r="U468" s="69"/>
      <c r="V468" s="69"/>
      <c r="W468" s="69"/>
      <c r="X468" s="69"/>
      <c r="Y468" s="69"/>
    </row>
    <row r="469" spans="17:25">
      <c r="Q469" s="69"/>
      <c r="R469" s="69"/>
      <c r="S469" s="69"/>
      <c r="T469" s="69"/>
      <c r="U469" s="69"/>
      <c r="V469" s="69"/>
      <c r="W469" s="69"/>
      <c r="X469" s="69"/>
      <c r="Y469" s="69"/>
    </row>
    <row r="470" spans="17:25">
      <c r="Q470" s="69"/>
      <c r="R470" s="69"/>
      <c r="S470" s="69"/>
      <c r="T470" s="69"/>
      <c r="U470" s="69"/>
      <c r="V470" s="69"/>
      <c r="W470" s="69"/>
      <c r="X470" s="69"/>
      <c r="Y470" s="69"/>
    </row>
    <row r="471" spans="17:25">
      <c r="Q471" s="69"/>
      <c r="R471" s="69"/>
      <c r="S471" s="69"/>
      <c r="T471" s="69"/>
      <c r="U471" s="69"/>
      <c r="V471" s="69"/>
      <c r="W471" s="69"/>
      <c r="X471" s="69"/>
      <c r="Y471" s="69"/>
    </row>
    <row r="472" spans="17:25">
      <c r="Q472" s="69"/>
      <c r="R472" s="69"/>
      <c r="S472" s="69"/>
      <c r="T472" s="69"/>
      <c r="U472" s="69"/>
      <c r="V472" s="69"/>
      <c r="W472" s="69"/>
      <c r="X472" s="69"/>
      <c r="Y472" s="69"/>
    </row>
    <row r="473" spans="17:25">
      <c r="Q473" s="69"/>
      <c r="R473" s="69"/>
      <c r="S473" s="69"/>
      <c r="T473" s="69"/>
      <c r="U473" s="69"/>
      <c r="V473" s="69"/>
      <c r="W473" s="69"/>
      <c r="X473" s="69"/>
      <c r="Y473" s="69"/>
    </row>
    <row r="474" spans="17:25">
      <c r="Q474" s="69"/>
      <c r="R474" s="69"/>
      <c r="S474" s="69"/>
      <c r="T474" s="69"/>
      <c r="U474" s="69"/>
      <c r="V474" s="69"/>
      <c r="W474" s="69"/>
      <c r="X474" s="69"/>
      <c r="Y474" s="69"/>
    </row>
    <row r="475" spans="17:25">
      <c r="Q475" s="69"/>
      <c r="R475" s="69"/>
      <c r="S475" s="69"/>
      <c r="T475" s="69"/>
      <c r="U475" s="69"/>
      <c r="V475" s="69"/>
      <c r="W475" s="69"/>
      <c r="X475" s="69"/>
      <c r="Y475" s="69"/>
    </row>
    <row r="476" spans="17:25">
      <c r="Q476" s="69"/>
      <c r="R476" s="69"/>
      <c r="S476" s="69"/>
      <c r="T476" s="69"/>
      <c r="U476" s="69"/>
      <c r="V476" s="69"/>
      <c r="W476" s="69"/>
      <c r="X476" s="69"/>
      <c r="Y476" s="69"/>
    </row>
    <row r="477" spans="17:25">
      <c r="Q477" s="69"/>
      <c r="R477" s="69"/>
      <c r="S477" s="69"/>
      <c r="T477" s="69"/>
      <c r="U477" s="69"/>
      <c r="V477" s="69"/>
      <c r="W477" s="69"/>
      <c r="X477" s="69"/>
      <c r="Y477" s="69"/>
    </row>
    <row r="478" spans="17:25">
      <c r="Q478" s="69"/>
      <c r="R478" s="69"/>
      <c r="S478" s="69"/>
      <c r="T478" s="69"/>
      <c r="U478" s="69"/>
      <c r="V478" s="69"/>
      <c r="W478" s="69"/>
      <c r="X478" s="69"/>
      <c r="Y478" s="69"/>
    </row>
    <row r="479" spans="17:25">
      <c r="Q479" s="69"/>
      <c r="R479" s="69"/>
      <c r="S479" s="69"/>
      <c r="T479" s="69"/>
      <c r="U479" s="69"/>
      <c r="V479" s="69"/>
      <c r="W479" s="69"/>
      <c r="X479" s="69"/>
      <c r="Y479" s="69"/>
    </row>
    <row r="480" spans="17:25">
      <c r="Q480" s="69"/>
      <c r="R480" s="69"/>
      <c r="S480" s="69"/>
      <c r="T480" s="69"/>
      <c r="U480" s="69"/>
      <c r="V480" s="69"/>
      <c r="W480" s="69"/>
      <c r="X480" s="69"/>
      <c r="Y480" s="69"/>
    </row>
    <row r="481" spans="17:25">
      <c r="Q481" s="69"/>
      <c r="R481" s="69"/>
      <c r="S481" s="69"/>
      <c r="T481" s="69"/>
      <c r="U481" s="69"/>
      <c r="V481" s="69"/>
      <c r="W481" s="69"/>
      <c r="X481" s="69"/>
      <c r="Y481" s="69"/>
    </row>
    <row r="482" spans="17:25">
      <c r="Q482" s="69"/>
      <c r="R482" s="69"/>
      <c r="S482" s="69"/>
      <c r="T482" s="69"/>
      <c r="U482" s="69"/>
      <c r="V482" s="69"/>
      <c r="W482" s="69"/>
      <c r="X482" s="69"/>
      <c r="Y482" s="69"/>
    </row>
    <row r="483" spans="17:25">
      <c r="Q483" s="69"/>
      <c r="R483" s="69"/>
      <c r="S483" s="69"/>
      <c r="T483" s="69"/>
      <c r="U483" s="69"/>
      <c r="V483" s="69"/>
      <c r="W483" s="69"/>
      <c r="X483" s="69"/>
      <c r="Y483" s="69"/>
    </row>
    <row r="484" spans="17:25">
      <c r="Q484" s="69"/>
      <c r="R484" s="69"/>
      <c r="S484" s="69"/>
      <c r="T484" s="69"/>
      <c r="U484" s="69"/>
      <c r="V484" s="69"/>
      <c r="W484" s="69"/>
      <c r="X484" s="69"/>
      <c r="Y484" s="69"/>
    </row>
    <row r="485" spans="17:25">
      <c r="Q485" s="69"/>
      <c r="R485" s="69"/>
      <c r="S485" s="69"/>
      <c r="T485" s="69"/>
      <c r="U485" s="69"/>
      <c r="V485" s="69"/>
      <c r="W485" s="69"/>
      <c r="X485" s="69"/>
      <c r="Y485" s="69"/>
    </row>
    <row r="486" spans="17:25">
      <c r="Q486" s="69"/>
      <c r="R486" s="69"/>
      <c r="S486" s="69"/>
      <c r="T486" s="69"/>
      <c r="U486" s="69"/>
      <c r="V486" s="69"/>
      <c r="W486" s="69"/>
      <c r="X486" s="69"/>
      <c r="Y486" s="69"/>
    </row>
    <row r="487" spans="17:25">
      <c r="Q487" s="69"/>
      <c r="R487" s="69"/>
      <c r="S487" s="69"/>
      <c r="T487" s="69"/>
      <c r="U487" s="69"/>
      <c r="V487" s="69"/>
      <c r="W487" s="69"/>
      <c r="X487" s="69"/>
      <c r="Y487" s="69"/>
    </row>
    <row r="488" spans="17:25">
      <c r="Q488" s="69"/>
      <c r="R488" s="69"/>
      <c r="S488" s="69"/>
      <c r="T488" s="69"/>
      <c r="U488" s="69"/>
      <c r="V488" s="69"/>
      <c r="W488" s="69"/>
      <c r="X488" s="69"/>
      <c r="Y488" s="69"/>
    </row>
    <row r="489" spans="17:25">
      <c r="Q489" s="69"/>
      <c r="R489" s="69"/>
      <c r="S489" s="69"/>
      <c r="T489" s="69"/>
      <c r="U489" s="69"/>
      <c r="V489" s="69"/>
      <c r="W489" s="69"/>
      <c r="X489" s="69"/>
      <c r="Y489" s="69"/>
    </row>
    <row r="490" spans="17:25">
      <c r="Q490" s="69"/>
      <c r="R490" s="69"/>
      <c r="S490" s="69"/>
      <c r="T490" s="69"/>
      <c r="U490" s="69"/>
      <c r="V490" s="69"/>
      <c r="W490" s="69"/>
      <c r="X490" s="69"/>
      <c r="Y490" s="69"/>
    </row>
    <row r="491" spans="17:25">
      <c r="Q491" s="69"/>
      <c r="R491" s="69"/>
      <c r="S491" s="69"/>
      <c r="T491" s="69"/>
      <c r="U491" s="69"/>
      <c r="V491" s="69"/>
      <c r="W491" s="69"/>
      <c r="X491" s="69"/>
      <c r="Y491" s="69"/>
    </row>
    <row r="492" spans="17:25">
      <c r="Q492" s="69"/>
      <c r="R492" s="69"/>
      <c r="S492" s="69"/>
      <c r="T492" s="69"/>
      <c r="U492" s="69"/>
      <c r="V492" s="69"/>
      <c r="W492" s="69"/>
      <c r="X492" s="69"/>
      <c r="Y492" s="69"/>
    </row>
    <row r="493" spans="17:25">
      <c r="Q493" s="69"/>
      <c r="R493" s="69"/>
      <c r="S493" s="69"/>
      <c r="T493" s="69"/>
      <c r="U493" s="69"/>
      <c r="V493" s="69"/>
      <c r="W493" s="69"/>
      <c r="X493" s="69"/>
      <c r="Y493" s="69"/>
    </row>
    <row r="494" spans="17:25">
      <c r="Q494" s="69"/>
      <c r="R494" s="69"/>
      <c r="S494" s="69"/>
      <c r="T494" s="69"/>
      <c r="U494" s="69"/>
      <c r="V494" s="69"/>
      <c r="W494" s="69"/>
      <c r="X494" s="69"/>
      <c r="Y494" s="69"/>
    </row>
    <row r="495" spans="17:25">
      <c r="Q495" s="69"/>
      <c r="R495" s="69"/>
      <c r="S495" s="69"/>
      <c r="T495" s="69"/>
      <c r="U495" s="69"/>
      <c r="V495" s="69"/>
      <c r="W495" s="69"/>
      <c r="X495" s="69"/>
      <c r="Y495" s="69"/>
    </row>
    <row r="496" spans="17:25">
      <c r="Q496" s="69"/>
      <c r="R496" s="69"/>
      <c r="S496" s="69"/>
      <c r="T496" s="69"/>
      <c r="U496" s="69"/>
      <c r="V496" s="69"/>
      <c r="W496" s="69"/>
      <c r="X496" s="69"/>
      <c r="Y496" s="69"/>
    </row>
    <row r="497" spans="17:25">
      <c r="Q497" s="69"/>
      <c r="R497" s="69"/>
      <c r="S497" s="69"/>
      <c r="T497" s="69"/>
      <c r="U497" s="69"/>
      <c r="V497" s="69"/>
      <c r="W497" s="69"/>
      <c r="X497" s="69"/>
      <c r="Y497" s="69"/>
    </row>
    <row r="498" spans="17:25">
      <c r="Q498" s="69"/>
      <c r="R498" s="69"/>
      <c r="S498" s="69"/>
      <c r="T498" s="69"/>
      <c r="U498" s="69"/>
      <c r="V498" s="69"/>
      <c r="W498" s="69"/>
      <c r="X498" s="69"/>
      <c r="Y498" s="69"/>
    </row>
    <row r="499" spans="17:25">
      <c r="Q499" s="69"/>
      <c r="R499" s="69"/>
      <c r="S499" s="69"/>
      <c r="T499" s="69"/>
      <c r="U499" s="69"/>
      <c r="V499" s="69"/>
      <c r="W499" s="69"/>
      <c r="X499" s="69"/>
      <c r="Y499" s="69"/>
    </row>
    <row r="500" spans="17:25">
      <c r="Q500" s="69"/>
      <c r="R500" s="69"/>
      <c r="S500" s="69"/>
      <c r="T500" s="69"/>
      <c r="U500" s="69"/>
      <c r="V500" s="69"/>
      <c r="W500" s="69"/>
      <c r="X500" s="69"/>
      <c r="Y500" s="69"/>
    </row>
    <row r="501" spans="17:25">
      <c r="Q501" s="69"/>
      <c r="R501" s="69"/>
      <c r="S501" s="69"/>
      <c r="T501" s="69"/>
      <c r="U501" s="69"/>
      <c r="V501" s="69"/>
      <c r="W501" s="69"/>
      <c r="X501" s="69"/>
      <c r="Y501" s="69"/>
    </row>
    <row r="502" spans="17:25">
      <c r="Q502" s="69"/>
      <c r="R502" s="69"/>
      <c r="S502" s="69"/>
      <c r="T502" s="69"/>
      <c r="U502" s="69"/>
      <c r="V502" s="69"/>
      <c r="W502" s="69"/>
      <c r="X502" s="69"/>
      <c r="Y502" s="69"/>
    </row>
    <row r="503" spans="17:25">
      <c r="Q503" s="69"/>
      <c r="R503" s="69"/>
      <c r="S503" s="69"/>
      <c r="T503" s="69"/>
      <c r="U503" s="69"/>
      <c r="V503" s="69"/>
      <c r="W503" s="69"/>
      <c r="X503" s="69"/>
      <c r="Y503" s="69"/>
    </row>
    <row r="504" spans="17:25">
      <c r="Q504" s="69"/>
      <c r="R504" s="69"/>
      <c r="S504" s="69"/>
      <c r="T504" s="69"/>
      <c r="U504" s="69"/>
      <c r="V504" s="69"/>
      <c r="W504" s="69"/>
      <c r="X504" s="69"/>
      <c r="Y504" s="69"/>
    </row>
    <row r="505" spans="17:25">
      <c r="Q505" s="69"/>
      <c r="R505" s="69"/>
      <c r="S505" s="69"/>
      <c r="T505" s="69"/>
      <c r="U505" s="69"/>
      <c r="V505" s="69"/>
      <c r="W505" s="69"/>
      <c r="X505" s="69"/>
      <c r="Y505" s="69"/>
    </row>
    <row r="506" spans="17:25">
      <c r="Q506" s="69"/>
      <c r="R506" s="69"/>
      <c r="S506" s="69"/>
      <c r="T506" s="69"/>
      <c r="U506" s="69"/>
      <c r="V506" s="69"/>
      <c r="W506" s="69"/>
      <c r="X506" s="69"/>
      <c r="Y506" s="69"/>
    </row>
    <row r="507" spans="17:25">
      <c r="Q507" s="69"/>
      <c r="R507" s="69"/>
      <c r="S507" s="69"/>
      <c r="T507" s="69"/>
      <c r="U507" s="69"/>
      <c r="V507" s="69"/>
      <c r="W507" s="69"/>
      <c r="X507" s="69"/>
      <c r="Y507" s="69"/>
    </row>
    <row r="508" spans="17:25">
      <c r="Q508" s="69"/>
      <c r="R508" s="69"/>
      <c r="S508" s="69"/>
      <c r="T508" s="69"/>
      <c r="U508" s="69"/>
      <c r="V508" s="69"/>
      <c r="W508" s="69"/>
      <c r="X508" s="69"/>
      <c r="Y508" s="69"/>
    </row>
    <row r="509" spans="17:25">
      <c r="Q509" s="69"/>
      <c r="R509" s="69"/>
      <c r="S509" s="69"/>
      <c r="T509" s="69"/>
      <c r="U509" s="69"/>
      <c r="V509" s="69"/>
      <c r="W509" s="69"/>
      <c r="X509" s="69"/>
      <c r="Y509" s="69"/>
    </row>
    <row r="510" spans="17:25">
      <c r="Q510" s="69"/>
      <c r="R510" s="69"/>
      <c r="S510" s="69"/>
      <c r="T510" s="69"/>
      <c r="U510" s="69"/>
      <c r="V510" s="69"/>
      <c r="W510" s="69"/>
      <c r="X510" s="69"/>
      <c r="Y510" s="69"/>
    </row>
    <row r="511" spans="17:25">
      <c r="Q511" s="69"/>
      <c r="R511" s="69"/>
      <c r="S511" s="69"/>
      <c r="T511" s="69"/>
      <c r="U511" s="69"/>
      <c r="V511" s="69"/>
      <c r="W511" s="69"/>
      <c r="X511" s="69"/>
      <c r="Y511" s="69"/>
    </row>
    <row r="512" spans="17:25">
      <c r="Q512" s="69"/>
      <c r="R512" s="69"/>
      <c r="S512" s="69"/>
      <c r="T512" s="69"/>
      <c r="U512" s="69"/>
      <c r="V512" s="69"/>
      <c r="W512" s="69"/>
      <c r="X512" s="69"/>
      <c r="Y512" s="69"/>
    </row>
    <row r="513" spans="17:25">
      <c r="Q513" s="69"/>
      <c r="R513" s="69"/>
      <c r="S513" s="69"/>
      <c r="T513" s="69"/>
      <c r="U513" s="69"/>
      <c r="V513" s="69"/>
      <c r="W513" s="69"/>
      <c r="X513" s="69"/>
      <c r="Y513" s="69"/>
    </row>
    <row r="514" spans="17:25">
      <c r="Q514" s="69"/>
      <c r="R514" s="69"/>
      <c r="S514" s="69"/>
      <c r="T514" s="69"/>
      <c r="U514" s="69"/>
      <c r="V514" s="69"/>
      <c r="W514" s="69"/>
      <c r="X514" s="69"/>
      <c r="Y514" s="69"/>
    </row>
    <row r="515" spans="17:25">
      <c r="Q515" s="69"/>
      <c r="R515" s="69"/>
      <c r="S515" s="69"/>
      <c r="T515" s="69"/>
      <c r="U515" s="69"/>
      <c r="V515" s="69"/>
      <c r="W515" s="69"/>
      <c r="X515" s="69"/>
      <c r="Y515" s="69"/>
    </row>
    <row r="516" spans="17:25">
      <c r="Q516" s="69"/>
      <c r="R516" s="69"/>
      <c r="S516" s="69"/>
      <c r="T516" s="69"/>
      <c r="U516" s="69"/>
      <c r="V516" s="69"/>
      <c r="W516" s="69"/>
      <c r="X516" s="69"/>
      <c r="Y516" s="69"/>
    </row>
    <row r="517" spans="17:25">
      <c r="Q517" s="69"/>
      <c r="R517" s="69"/>
      <c r="S517" s="69"/>
      <c r="T517" s="69"/>
      <c r="U517" s="69"/>
      <c r="V517" s="69"/>
      <c r="W517" s="69"/>
      <c r="X517" s="69"/>
      <c r="Y517" s="69"/>
    </row>
    <row r="518" spans="17:25">
      <c r="Q518" s="69"/>
      <c r="R518" s="69"/>
      <c r="S518" s="69"/>
      <c r="T518" s="69"/>
      <c r="U518" s="69"/>
      <c r="V518" s="69"/>
      <c r="W518" s="69"/>
      <c r="X518" s="69"/>
      <c r="Y518" s="69"/>
    </row>
    <row r="519" spans="17:25">
      <c r="Q519" s="69"/>
      <c r="R519" s="69"/>
      <c r="S519" s="69"/>
      <c r="T519" s="69"/>
      <c r="U519" s="69"/>
      <c r="V519" s="69"/>
      <c r="W519" s="69"/>
      <c r="X519" s="69"/>
      <c r="Y519" s="69"/>
    </row>
    <row r="520" spans="17:25">
      <c r="Q520" s="69"/>
      <c r="R520" s="69"/>
      <c r="S520" s="69"/>
      <c r="T520" s="69"/>
      <c r="U520" s="69"/>
      <c r="V520" s="69"/>
      <c r="W520" s="69"/>
      <c r="X520" s="69"/>
      <c r="Y520" s="69"/>
    </row>
    <row r="521" spans="17:25">
      <c r="Q521" s="69"/>
      <c r="R521" s="69"/>
      <c r="S521" s="69"/>
      <c r="T521" s="69"/>
      <c r="U521" s="69"/>
      <c r="V521" s="69"/>
      <c r="W521" s="69"/>
      <c r="X521" s="69"/>
      <c r="Y521" s="69"/>
    </row>
    <row r="522" spans="17:25">
      <c r="Q522" s="69"/>
      <c r="R522" s="69"/>
      <c r="S522" s="69"/>
      <c r="T522" s="69"/>
      <c r="U522" s="69"/>
      <c r="V522" s="69"/>
      <c r="W522" s="69"/>
      <c r="X522" s="69"/>
      <c r="Y522" s="69"/>
    </row>
    <row r="523" spans="17:25">
      <c r="Q523" s="69"/>
      <c r="R523" s="69"/>
      <c r="S523" s="69"/>
      <c r="T523" s="69"/>
      <c r="U523" s="69"/>
      <c r="V523" s="69"/>
      <c r="W523" s="69"/>
      <c r="X523" s="69"/>
      <c r="Y523" s="69"/>
    </row>
    <row r="524" spans="17:25">
      <c r="Q524" s="69"/>
      <c r="R524" s="69"/>
      <c r="S524" s="69"/>
      <c r="T524" s="69"/>
      <c r="U524" s="69"/>
      <c r="V524" s="69"/>
      <c r="W524" s="69"/>
      <c r="X524" s="69"/>
      <c r="Y524" s="69"/>
    </row>
    <row r="525" spans="17:25">
      <c r="Q525" s="69"/>
      <c r="R525" s="69"/>
      <c r="S525" s="69"/>
      <c r="T525" s="69"/>
      <c r="U525" s="69"/>
      <c r="V525" s="69"/>
      <c r="W525" s="69"/>
      <c r="X525" s="69"/>
      <c r="Y525" s="69"/>
    </row>
    <row r="526" spans="17:25">
      <c r="Q526" s="69"/>
      <c r="R526" s="69"/>
      <c r="S526" s="69"/>
      <c r="T526" s="69"/>
      <c r="U526" s="69"/>
      <c r="V526" s="69"/>
      <c r="W526" s="69"/>
      <c r="X526" s="69"/>
      <c r="Y526" s="69"/>
    </row>
    <row r="527" spans="17:25">
      <c r="Q527" s="69"/>
      <c r="R527" s="69"/>
      <c r="S527" s="69"/>
      <c r="T527" s="69"/>
      <c r="U527" s="69"/>
      <c r="V527" s="69"/>
      <c r="W527" s="69"/>
      <c r="X527" s="69"/>
      <c r="Y527" s="69"/>
    </row>
    <row r="528" spans="17:25">
      <c r="Q528" s="69"/>
      <c r="R528" s="69"/>
      <c r="S528" s="69"/>
      <c r="T528" s="69"/>
      <c r="U528" s="69"/>
      <c r="V528" s="69"/>
      <c r="W528" s="69"/>
      <c r="X528" s="69"/>
      <c r="Y528" s="69"/>
    </row>
    <row r="529" spans="17:25">
      <c r="Q529" s="69"/>
      <c r="R529" s="69"/>
      <c r="S529" s="69"/>
      <c r="T529" s="69"/>
      <c r="U529" s="69"/>
      <c r="V529" s="69"/>
      <c r="W529" s="69"/>
      <c r="X529" s="69"/>
      <c r="Y529" s="69"/>
    </row>
    <row r="530" spans="17:25">
      <c r="Q530" s="69"/>
      <c r="R530" s="69"/>
      <c r="S530" s="69"/>
      <c r="T530" s="69"/>
      <c r="U530" s="69"/>
      <c r="V530" s="69"/>
      <c r="W530" s="69"/>
      <c r="X530" s="69"/>
      <c r="Y530" s="69"/>
    </row>
    <row r="531" spans="17:25">
      <c r="Q531" s="69"/>
      <c r="R531" s="69"/>
      <c r="S531" s="69"/>
      <c r="T531" s="69"/>
      <c r="U531" s="69"/>
      <c r="V531" s="69"/>
      <c r="W531" s="69"/>
      <c r="X531" s="69"/>
      <c r="Y531" s="69"/>
    </row>
    <row r="532" spans="17:25">
      <c r="Q532" s="69"/>
      <c r="R532" s="69"/>
      <c r="S532" s="69"/>
      <c r="T532" s="69"/>
      <c r="U532" s="69"/>
      <c r="V532" s="69"/>
      <c r="W532" s="69"/>
      <c r="X532" s="69"/>
      <c r="Y532" s="69"/>
    </row>
    <row r="533" spans="17:25">
      <c r="Q533" s="69"/>
      <c r="R533" s="69"/>
      <c r="S533" s="69"/>
      <c r="T533" s="69"/>
      <c r="U533" s="69"/>
      <c r="V533" s="69"/>
      <c r="W533" s="69"/>
      <c r="X533" s="69"/>
      <c r="Y533" s="69"/>
    </row>
    <row r="534" spans="17:25">
      <c r="Q534" s="69"/>
      <c r="R534" s="69"/>
      <c r="S534" s="69"/>
      <c r="T534" s="69"/>
      <c r="U534" s="69"/>
      <c r="V534" s="69"/>
      <c r="W534" s="69"/>
      <c r="X534" s="69"/>
      <c r="Y534" s="69"/>
    </row>
    <row r="535" spans="17:25">
      <c r="Q535" s="69"/>
      <c r="R535" s="69"/>
      <c r="S535" s="69"/>
      <c r="T535" s="69"/>
      <c r="U535" s="69"/>
      <c r="V535" s="69"/>
      <c r="W535" s="69"/>
      <c r="X535" s="69"/>
      <c r="Y535" s="69"/>
    </row>
    <row r="536" spans="17:25">
      <c r="Q536" s="69"/>
      <c r="R536" s="69"/>
      <c r="S536" s="69"/>
      <c r="T536" s="69"/>
      <c r="U536" s="69"/>
      <c r="V536" s="69"/>
      <c r="W536" s="69"/>
      <c r="X536" s="69"/>
      <c r="Y536" s="69"/>
    </row>
    <row r="537" spans="17:25">
      <c r="Q537" s="69"/>
      <c r="R537" s="69"/>
      <c r="S537" s="69"/>
      <c r="T537" s="69"/>
      <c r="U537" s="69"/>
      <c r="V537" s="69"/>
      <c r="W537" s="69"/>
      <c r="X537" s="69"/>
      <c r="Y537" s="69"/>
    </row>
    <row r="538" spans="17:25">
      <c r="Q538" s="69"/>
      <c r="R538" s="69"/>
      <c r="S538" s="69"/>
      <c r="T538" s="69"/>
      <c r="U538" s="69"/>
      <c r="V538" s="69"/>
      <c r="W538" s="69"/>
      <c r="X538" s="69"/>
      <c r="Y538" s="69"/>
    </row>
    <row r="539" spans="17:25">
      <c r="Q539" s="69"/>
      <c r="R539" s="69"/>
      <c r="S539" s="69"/>
      <c r="T539" s="69"/>
      <c r="U539" s="69"/>
      <c r="V539" s="69"/>
      <c r="W539" s="69"/>
      <c r="X539" s="69"/>
      <c r="Y539" s="69"/>
    </row>
    <row r="540" spans="17:25">
      <c r="Q540" s="69"/>
      <c r="R540" s="69"/>
      <c r="S540" s="69"/>
      <c r="T540" s="69"/>
      <c r="U540" s="69"/>
      <c r="V540" s="69"/>
      <c r="W540" s="69"/>
      <c r="X540" s="69"/>
      <c r="Y540" s="69"/>
    </row>
    <row r="541" spans="17:25">
      <c r="Q541" s="69"/>
      <c r="R541" s="69"/>
      <c r="S541" s="69"/>
      <c r="T541" s="69"/>
      <c r="U541" s="69"/>
      <c r="V541" s="69"/>
      <c r="W541" s="69"/>
      <c r="X541" s="69"/>
      <c r="Y541" s="69"/>
    </row>
    <row r="542" spans="17:25">
      <c r="Q542" s="69"/>
      <c r="R542" s="69"/>
      <c r="S542" s="69"/>
      <c r="T542" s="69"/>
      <c r="U542" s="69"/>
      <c r="V542" s="69"/>
      <c r="W542" s="69"/>
      <c r="X542" s="69"/>
      <c r="Y542" s="69"/>
    </row>
    <row r="543" spans="17:25">
      <c r="Q543" s="69"/>
      <c r="R543" s="69"/>
      <c r="S543" s="69"/>
      <c r="T543" s="69"/>
      <c r="U543" s="69"/>
      <c r="V543" s="69"/>
      <c r="W543" s="69"/>
      <c r="X543" s="69"/>
      <c r="Y543" s="69"/>
    </row>
    <row r="544" spans="17:25">
      <c r="Q544" s="69"/>
      <c r="R544" s="69"/>
      <c r="S544" s="69"/>
      <c r="T544" s="69"/>
      <c r="U544" s="69"/>
      <c r="V544" s="69"/>
      <c r="W544" s="69"/>
      <c r="X544" s="69"/>
      <c r="Y544" s="69"/>
    </row>
    <row r="545" spans="17:25">
      <c r="Q545" s="69"/>
      <c r="R545" s="69"/>
      <c r="S545" s="69"/>
      <c r="T545" s="69"/>
      <c r="U545" s="69"/>
      <c r="V545" s="69"/>
      <c r="W545" s="69"/>
      <c r="X545" s="69"/>
      <c r="Y545" s="69"/>
    </row>
    <row r="546" spans="17:25">
      <c r="Q546" s="69"/>
      <c r="R546" s="69"/>
      <c r="S546" s="69"/>
      <c r="T546" s="69"/>
      <c r="U546" s="69"/>
      <c r="V546" s="69"/>
      <c r="W546" s="69"/>
      <c r="X546" s="69"/>
      <c r="Y546" s="69"/>
    </row>
    <row r="547" spans="17:25">
      <c r="Q547" s="69"/>
      <c r="R547" s="69"/>
      <c r="S547" s="69"/>
      <c r="T547" s="69"/>
      <c r="U547" s="69"/>
      <c r="V547" s="69"/>
      <c r="W547" s="69"/>
      <c r="X547" s="69"/>
      <c r="Y547" s="69"/>
    </row>
    <row r="548" spans="17:25">
      <c r="Q548" s="69"/>
      <c r="R548" s="69"/>
      <c r="S548" s="69"/>
      <c r="T548" s="69"/>
      <c r="U548" s="69"/>
      <c r="V548" s="69"/>
      <c r="W548" s="69"/>
      <c r="X548" s="69"/>
      <c r="Y548" s="69"/>
    </row>
    <row r="549" spans="17:25">
      <c r="Q549" s="69"/>
      <c r="R549" s="69"/>
      <c r="S549" s="69"/>
      <c r="T549" s="69"/>
      <c r="U549" s="69"/>
      <c r="V549" s="69"/>
      <c r="W549" s="69"/>
      <c r="X549" s="69"/>
      <c r="Y549" s="69"/>
    </row>
    <row r="550" spans="17:25">
      <c r="Q550" s="69"/>
      <c r="R550" s="69"/>
      <c r="S550" s="69"/>
      <c r="T550" s="69"/>
      <c r="U550" s="69"/>
      <c r="V550" s="69"/>
      <c r="W550" s="69"/>
      <c r="X550" s="69"/>
      <c r="Y550" s="69"/>
    </row>
    <row r="551" spans="17:25">
      <c r="Q551" s="69"/>
      <c r="R551" s="69"/>
      <c r="S551" s="69"/>
      <c r="T551" s="69"/>
      <c r="U551" s="69"/>
      <c r="V551" s="69"/>
      <c r="W551" s="69"/>
      <c r="X551" s="69"/>
      <c r="Y551" s="69"/>
    </row>
    <row r="552" spans="17:25">
      <c r="Q552" s="69"/>
      <c r="R552" s="69"/>
      <c r="S552" s="69"/>
      <c r="T552" s="69"/>
      <c r="U552" s="69"/>
      <c r="V552" s="69"/>
      <c r="W552" s="69"/>
      <c r="X552" s="69"/>
      <c r="Y552" s="69"/>
    </row>
    <row r="553" spans="17:25">
      <c r="Q553" s="69"/>
      <c r="R553" s="69"/>
      <c r="S553" s="69"/>
      <c r="T553" s="69"/>
      <c r="U553" s="69"/>
      <c r="V553" s="69"/>
      <c r="W553" s="69"/>
      <c r="X553" s="69"/>
      <c r="Y553" s="69"/>
    </row>
    <row r="554" spans="17:25">
      <c r="Q554" s="69"/>
      <c r="R554" s="69"/>
      <c r="S554" s="69"/>
      <c r="T554" s="69"/>
      <c r="U554" s="69"/>
      <c r="V554" s="69"/>
      <c r="W554" s="69"/>
      <c r="X554" s="69"/>
      <c r="Y554" s="69"/>
    </row>
    <row r="555" spans="17:25">
      <c r="Q555" s="69"/>
      <c r="R555" s="69"/>
      <c r="S555" s="69"/>
      <c r="T555" s="69"/>
      <c r="U555" s="69"/>
      <c r="V555" s="69"/>
      <c r="W555" s="69"/>
      <c r="X555" s="69"/>
      <c r="Y555" s="69"/>
    </row>
    <row r="556" spans="17:25">
      <c r="Q556" s="69"/>
      <c r="R556" s="69"/>
      <c r="S556" s="69"/>
      <c r="T556" s="69"/>
      <c r="U556" s="69"/>
      <c r="V556" s="69"/>
      <c r="W556" s="69"/>
      <c r="X556" s="69"/>
      <c r="Y556" s="69"/>
    </row>
    <row r="557" spans="17:25">
      <c r="Q557" s="69"/>
      <c r="R557" s="69"/>
      <c r="S557" s="69"/>
      <c r="T557" s="69"/>
      <c r="U557" s="69"/>
      <c r="V557" s="69"/>
      <c r="W557" s="69"/>
      <c r="X557" s="69"/>
      <c r="Y557" s="69"/>
    </row>
    <row r="558" spans="17:25">
      <c r="Q558" s="69"/>
      <c r="R558" s="69"/>
      <c r="S558" s="69"/>
      <c r="T558" s="69"/>
      <c r="U558" s="69"/>
      <c r="V558" s="69"/>
      <c r="W558" s="69"/>
      <c r="X558" s="69"/>
      <c r="Y558" s="69"/>
    </row>
    <row r="559" spans="17:25">
      <c r="Q559" s="69"/>
      <c r="R559" s="69"/>
      <c r="S559" s="69"/>
      <c r="T559" s="69"/>
      <c r="U559" s="69"/>
      <c r="V559" s="69"/>
      <c r="W559" s="69"/>
      <c r="X559" s="69"/>
      <c r="Y559" s="69"/>
    </row>
    <row r="560" spans="17:25">
      <c r="Q560" s="69"/>
      <c r="R560" s="69"/>
      <c r="S560" s="69"/>
      <c r="T560" s="69"/>
      <c r="U560" s="69"/>
      <c r="V560" s="69"/>
      <c r="W560" s="69"/>
      <c r="X560" s="69"/>
      <c r="Y560" s="69"/>
    </row>
    <row r="561" spans="17:25">
      <c r="Q561" s="69"/>
      <c r="R561" s="69"/>
      <c r="S561" s="69"/>
      <c r="T561" s="69"/>
      <c r="U561" s="69"/>
      <c r="V561" s="69"/>
      <c r="W561" s="69"/>
      <c r="X561" s="69"/>
      <c r="Y561" s="69"/>
    </row>
    <row r="562" spans="17:25">
      <c r="Q562" s="69"/>
      <c r="R562" s="69"/>
      <c r="S562" s="69"/>
      <c r="T562" s="69"/>
      <c r="U562" s="69"/>
      <c r="V562" s="69"/>
      <c r="W562" s="69"/>
      <c r="X562" s="69"/>
      <c r="Y562" s="69"/>
    </row>
    <row r="563" spans="17:25">
      <c r="Q563" s="69"/>
      <c r="R563" s="69"/>
      <c r="S563" s="69"/>
      <c r="T563" s="69"/>
      <c r="U563" s="69"/>
      <c r="V563" s="69"/>
      <c r="W563" s="69"/>
      <c r="X563" s="69"/>
      <c r="Y563" s="69"/>
    </row>
    <row r="564" spans="17:25">
      <c r="Q564" s="69"/>
      <c r="R564" s="69"/>
      <c r="S564" s="69"/>
      <c r="T564" s="69"/>
      <c r="U564" s="69"/>
      <c r="V564" s="69"/>
      <c r="W564" s="69"/>
      <c r="X564" s="69"/>
      <c r="Y564" s="69"/>
    </row>
    <row r="565" spans="17:25">
      <c r="Q565" s="69"/>
      <c r="R565" s="69"/>
      <c r="S565" s="69"/>
      <c r="T565" s="69"/>
      <c r="U565" s="69"/>
      <c r="V565" s="69"/>
      <c r="W565" s="69"/>
      <c r="X565" s="69"/>
      <c r="Y565" s="69"/>
    </row>
    <row r="566" spans="17:25">
      <c r="Q566" s="69"/>
      <c r="R566" s="69"/>
      <c r="S566" s="69"/>
      <c r="T566" s="69"/>
      <c r="U566" s="69"/>
      <c r="V566" s="69"/>
      <c r="W566" s="69"/>
      <c r="X566" s="69"/>
      <c r="Y566" s="69"/>
    </row>
    <row r="567" spans="17:25">
      <c r="Q567" s="69"/>
      <c r="R567" s="69"/>
      <c r="S567" s="69"/>
      <c r="T567" s="69"/>
      <c r="U567" s="69"/>
      <c r="V567" s="69"/>
      <c r="W567" s="69"/>
      <c r="X567" s="69"/>
      <c r="Y567" s="69"/>
    </row>
    <row r="568" spans="17:25">
      <c r="Q568" s="69"/>
      <c r="R568" s="69"/>
      <c r="S568" s="69"/>
      <c r="T568" s="69"/>
      <c r="U568" s="69"/>
      <c r="V568" s="69"/>
      <c r="W568" s="69"/>
      <c r="X568" s="69"/>
      <c r="Y568" s="69"/>
    </row>
    <row r="569" spans="17:25">
      <c r="Q569" s="69"/>
      <c r="R569" s="69"/>
      <c r="S569" s="69"/>
      <c r="T569" s="69"/>
      <c r="U569" s="69"/>
      <c r="V569" s="69"/>
      <c r="W569" s="69"/>
      <c r="X569" s="69"/>
      <c r="Y569" s="69"/>
    </row>
    <row r="570" spans="17:25">
      <c r="Q570" s="69"/>
      <c r="R570" s="69"/>
      <c r="S570" s="69"/>
      <c r="T570" s="69"/>
      <c r="U570" s="69"/>
      <c r="V570" s="69"/>
      <c r="W570" s="69"/>
      <c r="X570" s="69"/>
      <c r="Y570" s="69"/>
    </row>
    <row r="571" spans="17:25">
      <c r="Q571" s="69"/>
      <c r="R571" s="69"/>
      <c r="S571" s="69"/>
      <c r="T571" s="69"/>
      <c r="U571" s="69"/>
      <c r="V571" s="69"/>
      <c r="W571" s="69"/>
      <c r="X571" s="69"/>
      <c r="Y571" s="69"/>
    </row>
    <row r="572" spans="17:25">
      <c r="Q572" s="69"/>
      <c r="R572" s="69"/>
      <c r="S572" s="69"/>
      <c r="T572" s="69"/>
      <c r="U572" s="69"/>
      <c r="V572" s="69"/>
      <c r="W572" s="69"/>
      <c r="X572" s="69"/>
      <c r="Y572" s="69"/>
    </row>
    <row r="573" spans="17:25">
      <c r="Q573" s="69"/>
      <c r="R573" s="69"/>
      <c r="S573" s="69"/>
      <c r="T573" s="69"/>
      <c r="U573" s="69"/>
      <c r="V573" s="69"/>
      <c r="W573" s="69"/>
      <c r="X573" s="69"/>
      <c r="Y573" s="69"/>
    </row>
    <row r="574" spans="17:25">
      <c r="Q574" s="69"/>
      <c r="R574" s="69"/>
      <c r="S574" s="69"/>
      <c r="T574" s="69"/>
      <c r="U574" s="69"/>
      <c r="V574" s="69"/>
      <c r="W574" s="69"/>
      <c r="X574" s="69"/>
      <c r="Y574" s="69"/>
    </row>
    <row r="575" spans="17:25">
      <c r="Q575" s="69"/>
      <c r="R575" s="69"/>
      <c r="S575" s="69"/>
      <c r="T575" s="69"/>
      <c r="U575" s="69"/>
      <c r="V575" s="69"/>
      <c r="W575" s="69"/>
      <c r="X575" s="69"/>
      <c r="Y575" s="69"/>
    </row>
    <row r="576" spans="17:25">
      <c r="Q576" s="69"/>
      <c r="R576" s="69"/>
      <c r="S576" s="69"/>
      <c r="T576" s="69"/>
      <c r="U576" s="69"/>
      <c r="V576" s="69"/>
      <c r="W576" s="69"/>
      <c r="X576" s="69"/>
      <c r="Y576" s="69"/>
    </row>
    <row r="577" spans="17:25">
      <c r="Q577" s="69"/>
      <c r="R577" s="69"/>
      <c r="S577" s="69"/>
      <c r="T577" s="69"/>
      <c r="U577" s="69"/>
      <c r="V577" s="69"/>
      <c r="W577" s="69"/>
      <c r="X577" s="69"/>
      <c r="Y577" s="69"/>
    </row>
    <row r="578" spans="17:25">
      <c r="Q578" s="69"/>
      <c r="R578" s="69"/>
      <c r="S578" s="69"/>
      <c r="T578" s="69"/>
      <c r="U578" s="69"/>
      <c r="V578" s="69"/>
      <c r="W578" s="69"/>
      <c r="X578" s="69"/>
      <c r="Y578" s="69"/>
    </row>
    <row r="579" spans="17:25">
      <c r="Q579" s="69"/>
      <c r="R579" s="69"/>
      <c r="S579" s="69"/>
      <c r="T579" s="69"/>
      <c r="U579" s="69"/>
      <c r="V579" s="69"/>
      <c r="W579" s="69"/>
      <c r="X579" s="69"/>
      <c r="Y579" s="69"/>
    </row>
    <row r="580" spans="17:25">
      <c r="Q580" s="69"/>
      <c r="R580" s="69"/>
      <c r="S580" s="69"/>
      <c r="T580" s="69"/>
      <c r="U580" s="69"/>
      <c r="V580" s="69"/>
      <c r="W580" s="69"/>
      <c r="X580" s="69"/>
      <c r="Y580" s="69"/>
    </row>
    <row r="581" spans="17:25">
      <c r="Q581" s="69"/>
      <c r="R581" s="69"/>
      <c r="S581" s="69"/>
      <c r="T581" s="69"/>
      <c r="U581" s="69"/>
      <c r="V581" s="69"/>
      <c r="W581" s="69"/>
      <c r="X581" s="69"/>
      <c r="Y581" s="69"/>
    </row>
    <row r="582" spans="17:25">
      <c r="Q582" s="69"/>
      <c r="R582" s="69"/>
      <c r="S582" s="69"/>
      <c r="T582" s="69"/>
      <c r="U582" s="69"/>
      <c r="V582" s="69"/>
      <c r="W582" s="69"/>
      <c r="X582" s="69"/>
      <c r="Y582" s="69"/>
    </row>
    <row r="583" spans="17:25">
      <c r="Q583" s="69"/>
      <c r="R583" s="69"/>
      <c r="S583" s="69"/>
      <c r="T583" s="69"/>
      <c r="U583" s="69"/>
      <c r="V583" s="69"/>
      <c r="W583" s="69"/>
      <c r="X583" s="69"/>
      <c r="Y583" s="69"/>
    </row>
    <row r="584" spans="17:25">
      <c r="Q584" s="69"/>
      <c r="R584" s="69"/>
      <c r="S584" s="69"/>
      <c r="T584" s="69"/>
      <c r="U584" s="69"/>
      <c r="V584" s="69"/>
      <c r="W584" s="69"/>
      <c r="X584" s="69"/>
      <c r="Y584" s="69"/>
    </row>
    <row r="585" spans="17:25">
      <c r="Q585" s="69"/>
      <c r="R585" s="69"/>
      <c r="S585" s="69"/>
      <c r="T585" s="69"/>
      <c r="U585" s="69"/>
      <c r="V585" s="69"/>
      <c r="W585" s="69"/>
      <c r="X585" s="69"/>
      <c r="Y585" s="69"/>
    </row>
    <row r="586" spans="17:25">
      <c r="Q586" s="69"/>
      <c r="R586" s="69"/>
      <c r="S586" s="69"/>
      <c r="T586" s="69"/>
      <c r="U586" s="69"/>
      <c r="V586" s="69"/>
      <c r="W586" s="69"/>
      <c r="X586" s="69"/>
      <c r="Y586" s="69"/>
    </row>
    <row r="587" spans="17:25">
      <c r="Q587" s="69"/>
      <c r="R587" s="69"/>
      <c r="S587" s="69"/>
      <c r="T587" s="69"/>
      <c r="U587" s="69"/>
      <c r="V587" s="69"/>
      <c r="W587" s="69"/>
      <c r="X587" s="69"/>
      <c r="Y587" s="69"/>
    </row>
    <row r="588" spans="17:25">
      <c r="Q588" s="69"/>
      <c r="R588" s="69"/>
      <c r="S588" s="69"/>
      <c r="T588" s="69"/>
      <c r="U588" s="69"/>
      <c r="V588" s="69"/>
      <c r="W588" s="69"/>
      <c r="X588" s="69"/>
      <c r="Y588" s="69"/>
    </row>
    <row r="589" spans="17:25">
      <c r="Q589" s="69"/>
      <c r="R589" s="69"/>
      <c r="S589" s="69"/>
      <c r="T589" s="69"/>
      <c r="U589" s="69"/>
      <c r="V589" s="69"/>
      <c r="W589" s="69"/>
      <c r="X589" s="69"/>
      <c r="Y589" s="69"/>
    </row>
    <row r="590" spans="17:25">
      <c r="Q590" s="69"/>
      <c r="R590" s="69"/>
      <c r="S590" s="69"/>
      <c r="T590" s="69"/>
      <c r="U590" s="69"/>
      <c r="V590" s="69"/>
      <c r="W590" s="69"/>
      <c r="X590" s="69"/>
      <c r="Y590" s="69"/>
    </row>
    <row r="591" spans="17:25">
      <c r="Q591" s="69"/>
      <c r="R591" s="69"/>
      <c r="S591" s="69"/>
      <c r="T591" s="69"/>
      <c r="U591" s="69"/>
      <c r="V591" s="69"/>
      <c r="W591" s="69"/>
      <c r="X591" s="69"/>
      <c r="Y591" s="69"/>
    </row>
    <row r="592" spans="17:25">
      <c r="Q592" s="69"/>
      <c r="R592" s="69"/>
      <c r="S592" s="69"/>
      <c r="T592" s="69"/>
      <c r="U592" s="69"/>
      <c r="V592" s="69"/>
      <c r="W592" s="69"/>
      <c r="X592" s="69"/>
      <c r="Y592" s="69"/>
    </row>
    <row r="593" spans="17:25">
      <c r="Q593" s="69"/>
      <c r="R593" s="69"/>
      <c r="S593" s="69"/>
      <c r="T593" s="69"/>
      <c r="U593" s="69"/>
      <c r="V593" s="69"/>
      <c r="W593" s="69"/>
      <c r="X593" s="69"/>
      <c r="Y593" s="69"/>
    </row>
    <row r="594" spans="17:25">
      <c r="Q594" s="69"/>
      <c r="R594" s="69"/>
      <c r="S594" s="69"/>
      <c r="T594" s="69"/>
      <c r="U594" s="69"/>
      <c r="V594" s="69"/>
      <c r="W594" s="69"/>
      <c r="X594" s="69"/>
      <c r="Y594" s="69"/>
    </row>
    <row r="595" spans="17:25">
      <c r="Q595" s="69"/>
      <c r="R595" s="69"/>
      <c r="S595" s="69"/>
      <c r="T595" s="69"/>
      <c r="U595" s="69"/>
      <c r="V595" s="69"/>
      <c r="W595" s="69"/>
      <c r="X595" s="69"/>
      <c r="Y595" s="69"/>
    </row>
    <row r="596" spans="17:25">
      <c r="Q596" s="69"/>
      <c r="R596" s="69"/>
      <c r="S596" s="69"/>
      <c r="T596" s="69"/>
      <c r="U596" s="69"/>
      <c r="V596" s="69"/>
      <c r="W596" s="69"/>
      <c r="X596" s="69"/>
      <c r="Y596" s="69"/>
    </row>
    <row r="597" spans="17:25">
      <c r="Q597" s="69"/>
      <c r="R597" s="69"/>
      <c r="S597" s="69"/>
      <c r="T597" s="69"/>
      <c r="U597" s="69"/>
      <c r="V597" s="69"/>
      <c r="W597" s="69"/>
      <c r="X597" s="69"/>
      <c r="Y597" s="69"/>
    </row>
    <row r="598" spans="17:25">
      <c r="Q598" s="69"/>
      <c r="R598" s="69"/>
      <c r="S598" s="69"/>
      <c r="T598" s="69"/>
      <c r="U598" s="69"/>
      <c r="V598" s="69"/>
      <c r="W598" s="69"/>
      <c r="X598" s="69"/>
      <c r="Y598" s="69"/>
    </row>
    <row r="599" spans="17:25">
      <c r="Q599" s="69"/>
      <c r="R599" s="69"/>
      <c r="S599" s="69"/>
      <c r="T599" s="69"/>
      <c r="U599" s="69"/>
      <c r="V599" s="69"/>
      <c r="W599" s="69"/>
      <c r="X599" s="69"/>
      <c r="Y599" s="69"/>
    </row>
    <row r="600" spans="17:25">
      <c r="Q600" s="69"/>
      <c r="R600" s="69"/>
      <c r="S600" s="69"/>
      <c r="T600" s="69"/>
      <c r="U600" s="69"/>
      <c r="V600" s="69"/>
      <c r="W600" s="69"/>
      <c r="X600" s="69"/>
      <c r="Y600" s="69"/>
    </row>
    <row r="601" spans="17:25">
      <c r="Q601" s="69"/>
      <c r="R601" s="69"/>
      <c r="S601" s="69"/>
      <c r="T601" s="69"/>
      <c r="U601" s="69"/>
      <c r="V601" s="69"/>
      <c r="W601" s="69"/>
      <c r="X601" s="69"/>
      <c r="Y601" s="69"/>
    </row>
    <row r="602" spans="17:25">
      <c r="Q602" s="69"/>
      <c r="R602" s="69"/>
      <c r="S602" s="69"/>
      <c r="T602" s="69"/>
      <c r="U602" s="69"/>
      <c r="V602" s="69"/>
      <c r="W602" s="69"/>
      <c r="X602" s="69"/>
      <c r="Y602" s="69"/>
    </row>
    <row r="603" spans="17:25">
      <c r="Q603" s="69"/>
      <c r="R603" s="69"/>
      <c r="S603" s="69"/>
      <c r="T603" s="69"/>
      <c r="U603" s="69"/>
      <c r="V603" s="69"/>
      <c r="W603" s="69"/>
      <c r="X603" s="69"/>
      <c r="Y603" s="69"/>
    </row>
    <row r="604" spans="17:25">
      <c r="Q604" s="69"/>
      <c r="R604" s="69"/>
      <c r="S604" s="69"/>
      <c r="T604" s="69"/>
      <c r="U604" s="69"/>
      <c r="V604" s="69"/>
      <c r="W604" s="69"/>
      <c r="X604" s="69"/>
      <c r="Y604" s="69"/>
    </row>
    <row r="605" spans="17:25">
      <c r="Q605" s="69"/>
      <c r="R605" s="69"/>
      <c r="S605" s="69"/>
      <c r="T605" s="69"/>
      <c r="U605" s="69"/>
      <c r="V605" s="69"/>
      <c r="W605" s="69"/>
      <c r="X605" s="69"/>
      <c r="Y605" s="69"/>
    </row>
    <row r="606" spans="17:25">
      <c r="Q606" s="69"/>
      <c r="R606" s="69"/>
      <c r="S606" s="69"/>
      <c r="T606" s="69"/>
      <c r="U606" s="69"/>
      <c r="V606" s="69"/>
      <c r="W606" s="69"/>
      <c r="X606" s="69"/>
      <c r="Y606" s="69"/>
    </row>
    <row r="607" spans="17:25">
      <c r="Q607" s="69"/>
      <c r="R607" s="69"/>
      <c r="S607" s="69"/>
      <c r="T607" s="69"/>
      <c r="U607" s="69"/>
      <c r="V607" s="69"/>
      <c r="W607" s="69"/>
      <c r="X607" s="69"/>
      <c r="Y607" s="69"/>
    </row>
    <row r="608" spans="17:25">
      <c r="Q608" s="69"/>
      <c r="R608" s="69"/>
      <c r="S608" s="69"/>
      <c r="T608" s="69"/>
      <c r="U608" s="69"/>
      <c r="V608" s="69"/>
      <c r="W608" s="69"/>
      <c r="X608" s="69"/>
      <c r="Y608" s="69"/>
    </row>
    <row r="609" spans="17:25">
      <c r="Q609" s="69"/>
      <c r="R609" s="69"/>
      <c r="S609" s="69"/>
      <c r="T609" s="69"/>
      <c r="U609" s="69"/>
      <c r="V609" s="69"/>
      <c r="W609" s="69"/>
      <c r="X609" s="69"/>
      <c r="Y609" s="69"/>
    </row>
    <row r="610" spans="17:25">
      <c r="Q610" s="69"/>
      <c r="R610" s="69"/>
      <c r="S610" s="69"/>
      <c r="T610" s="69"/>
      <c r="U610" s="69"/>
      <c r="V610" s="69"/>
      <c r="W610" s="69"/>
      <c r="X610" s="69"/>
      <c r="Y610" s="69"/>
    </row>
    <row r="611" spans="17:25">
      <c r="Q611" s="69"/>
      <c r="R611" s="69"/>
      <c r="S611" s="69"/>
      <c r="T611" s="69"/>
      <c r="U611" s="69"/>
      <c r="V611" s="69"/>
      <c r="W611" s="69"/>
      <c r="X611" s="69"/>
      <c r="Y611" s="69"/>
    </row>
    <row r="612" spans="17:25">
      <c r="Q612" s="69"/>
      <c r="R612" s="69"/>
      <c r="S612" s="69"/>
      <c r="T612" s="69"/>
      <c r="U612" s="69"/>
      <c r="V612" s="69"/>
      <c r="W612" s="69"/>
      <c r="X612" s="69"/>
      <c r="Y612" s="69"/>
    </row>
    <row r="613" spans="17:25">
      <c r="Q613" s="69"/>
      <c r="R613" s="69"/>
      <c r="S613" s="69"/>
      <c r="T613" s="69"/>
      <c r="U613" s="69"/>
      <c r="V613" s="69"/>
      <c r="W613" s="69"/>
      <c r="X613" s="69"/>
      <c r="Y613" s="69"/>
    </row>
    <row r="614" spans="17:25">
      <c r="Q614" s="69"/>
      <c r="R614" s="69"/>
      <c r="S614" s="69"/>
      <c r="T614" s="69"/>
      <c r="U614" s="69"/>
      <c r="V614" s="69"/>
      <c r="W614" s="69"/>
      <c r="X614" s="69"/>
      <c r="Y614" s="69"/>
    </row>
    <row r="615" spans="17:25">
      <c r="Q615" s="69"/>
      <c r="R615" s="69"/>
      <c r="S615" s="69"/>
      <c r="T615" s="69"/>
      <c r="U615" s="69"/>
      <c r="V615" s="69"/>
      <c r="W615" s="69"/>
      <c r="X615" s="69"/>
      <c r="Y615" s="69"/>
    </row>
    <row r="616" spans="17:25">
      <c r="Q616" s="69"/>
      <c r="R616" s="69"/>
      <c r="S616" s="69"/>
      <c r="T616" s="69"/>
      <c r="U616" s="69"/>
      <c r="V616" s="69"/>
      <c r="W616" s="69"/>
      <c r="X616" s="69"/>
      <c r="Y616" s="69"/>
    </row>
    <row r="617" spans="17:25">
      <c r="Q617" s="69"/>
      <c r="R617" s="69"/>
      <c r="S617" s="69"/>
      <c r="T617" s="69"/>
      <c r="U617" s="69"/>
      <c r="V617" s="69"/>
      <c r="W617" s="69"/>
      <c r="X617" s="69"/>
      <c r="Y617" s="69"/>
    </row>
    <row r="618" spans="17:25">
      <c r="Q618" s="69"/>
      <c r="R618" s="69"/>
      <c r="S618" s="69"/>
      <c r="T618" s="69"/>
      <c r="U618" s="69"/>
      <c r="V618" s="69"/>
      <c r="W618" s="69"/>
      <c r="X618" s="69"/>
      <c r="Y618" s="69"/>
    </row>
    <row r="619" spans="17:25">
      <c r="Q619" s="69"/>
      <c r="R619" s="69"/>
      <c r="S619" s="69"/>
      <c r="T619" s="69"/>
      <c r="U619" s="69"/>
      <c r="V619" s="69"/>
      <c r="W619" s="69"/>
      <c r="X619" s="69"/>
      <c r="Y619" s="69"/>
    </row>
    <row r="620" spans="17:25">
      <c r="Q620" s="69"/>
      <c r="R620" s="69"/>
      <c r="S620" s="69"/>
      <c r="T620" s="69"/>
      <c r="U620" s="69"/>
      <c r="V620" s="69"/>
      <c r="W620" s="69"/>
      <c r="X620" s="69"/>
      <c r="Y620" s="69"/>
    </row>
    <row r="621" spans="17:25">
      <c r="Q621" s="69"/>
      <c r="R621" s="69"/>
      <c r="S621" s="69"/>
      <c r="T621" s="69"/>
      <c r="U621" s="69"/>
      <c r="V621" s="69"/>
      <c r="W621" s="69"/>
      <c r="X621" s="69"/>
      <c r="Y621" s="69"/>
    </row>
    <row r="622" spans="17:25">
      <c r="Q622" s="69"/>
      <c r="R622" s="69"/>
      <c r="S622" s="69"/>
      <c r="T622" s="69"/>
      <c r="U622" s="69"/>
      <c r="V622" s="69"/>
      <c r="W622" s="69"/>
      <c r="X622" s="69"/>
      <c r="Y622" s="69"/>
    </row>
    <row r="623" spans="17:25">
      <c r="Q623" s="69"/>
      <c r="R623" s="69"/>
      <c r="S623" s="69"/>
      <c r="T623" s="69"/>
      <c r="U623" s="69"/>
      <c r="V623" s="69"/>
      <c r="W623" s="69"/>
      <c r="X623" s="69"/>
      <c r="Y623" s="69"/>
    </row>
    <row r="624" spans="17:25">
      <c r="Q624" s="69"/>
      <c r="R624" s="69"/>
      <c r="S624" s="69"/>
      <c r="T624" s="69"/>
      <c r="U624" s="69"/>
      <c r="V624" s="69"/>
      <c r="W624" s="69"/>
      <c r="X624" s="69"/>
      <c r="Y624" s="69"/>
    </row>
    <row r="625" spans="17:25">
      <c r="Q625" s="69"/>
      <c r="R625" s="69"/>
      <c r="S625" s="69"/>
      <c r="T625" s="69"/>
      <c r="U625" s="69"/>
      <c r="V625" s="69"/>
      <c r="W625" s="69"/>
      <c r="X625" s="69"/>
      <c r="Y625" s="69"/>
    </row>
    <row r="626" spans="17:25">
      <c r="Q626" s="69"/>
      <c r="R626" s="69"/>
      <c r="S626" s="69"/>
      <c r="T626" s="69"/>
      <c r="U626" s="69"/>
      <c r="V626" s="69"/>
      <c r="W626" s="69"/>
      <c r="X626" s="69"/>
      <c r="Y626" s="69"/>
    </row>
    <row r="627" spans="17:25">
      <c r="Q627" s="69"/>
      <c r="R627" s="69"/>
      <c r="S627" s="69"/>
      <c r="T627" s="69"/>
      <c r="U627" s="69"/>
      <c r="V627" s="69"/>
      <c r="W627" s="69"/>
      <c r="X627" s="69"/>
      <c r="Y627" s="69"/>
    </row>
    <row r="628" spans="17:25">
      <c r="Q628" s="69"/>
      <c r="R628" s="69"/>
      <c r="S628" s="69"/>
      <c r="T628" s="69"/>
      <c r="U628" s="69"/>
      <c r="V628" s="69"/>
      <c r="W628" s="69"/>
      <c r="X628" s="69"/>
      <c r="Y628" s="69"/>
    </row>
    <row r="629" spans="17:25">
      <c r="Q629" s="69"/>
      <c r="R629" s="69"/>
      <c r="S629" s="69"/>
      <c r="T629" s="69"/>
      <c r="U629" s="69"/>
      <c r="V629" s="69"/>
      <c r="W629" s="69"/>
      <c r="X629" s="69"/>
      <c r="Y629" s="69"/>
    </row>
    <row r="630" spans="17:25">
      <c r="Q630" s="69"/>
      <c r="R630" s="69"/>
      <c r="S630" s="69"/>
      <c r="T630" s="69"/>
      <c r="U630" s="69"/>
      <c r="V630" s="69"/>
      <c r="W630" s="69"/>
      <c r="X630" s="69"/>
      <c r="Y630" s="69"/>
    </row>
    <row r="631" spans="17:25">
      <c r="Q631" s="69"/>
      <c r="R631" s="69"/>
      <c r="S631" s="69"/>
      <c r="T631" s="69"/>
      <c r="U631" s="69"/>
      <c r="V631" s="69"/>
      <c r="W631" s="69"/>
      <c r="X631" s="69"/>
      <c r="Y631" s="69"/>
    </row>
    <row r="632" spans="17:25">
      <c r="Q632" s="69"/>
      <c r="R632" s="69"/>
      <c r="S632" s="69"/>
      <c r="T632" s="69"/>
      <c r="U632" s="69"/>
      <c r="V632" s="69"/>
      <c r="W632" s="69"/>
      <c r="X632" s="69"/>
      <c r="Y632" s="69"/>
    </row>
    <row r="633" spans="17:25">
      <c r="Q633" s="69"/>
      <c r="R633" s="69"/>
      <c r="S633" s="69"/>
      <c r="T633" s="69"/>
      <c r="U633" s="69"/>
      <c r="V633" s="69"/>
      <c r="W633" s="69"/>
      <c r="X633" s="69"/>
      <c r="Y633" s="69"/>
    </row>
    <row r="634" spans="17:25">
      <c r="Q634" s="69"/>
      <c r="R634" s="69"/>
      <c r="S634" s="69"/>
      <c r="T634" s="69"/>
      <c r="U634" s="69"/>
      <c r="V634" s="69"/>
      <c r="W634" s="69"/>
      <c r="X634" s="69"/>
      <c r="Y634" s="69"/>
    </row>
    <row r="635" spans="17:25">
      <c r="Q635" s="69"/>
      <c r="R635" s="69"/>
      <c r="S635" s="69"/>
      <c r="T635" s="69"/>
      <c r="U635" s="69"/>
      <c r="V635" s="69"/>
      <c r="W635" s="69"/>
      <c r="X635" s="69"/>
      <c r="Y635" s="69"/>
    </row>
    <row r="636" spans="17:25">
      <c r="Q636" s="69"/>
      <c r="R636" s="69"/>
      <c r="S636" s="69"/>
      <c r="T636" s="69"/>
      <c r="U636" s="69"/>
      <c r="V636" s="69"/>
      <c r="W636" s="69"/>
      <c r="X636" s="69"/>
      <c r="Y636" s="69"/>
    </row>
    <row r="637" spans="17:25">
      <c r="Q637" s="69"/>
      <c r="R637" s="69"/>
      <c r="S637" s="69"/>
      <c r="T637" s="69"/>
      <c r="U637" s="69"/>
      <c r="V637" s="69"/>
      <c r="W637" s="69"/>
      <c r="X637" s="69"/>
      <c r="Y637" s="69"/>
    </row>
    <row r="638" spans="17:25">
      <c r="Q638" s="69"/>
      <c r="R638" s="69"/>
      <c r="S638" s="69"/>
      <c r="T638" s="69"/>
      <c r="U638" s="69"/>
      <c r="V638" s="69"/>
      <c r="W638" s="69"/>
      <c r="X638" s="69"/>
      <c r="Y638" s="69"/>
    </row>
    <row r="639" spans="17:25">
      <c r="Q639" s="69"/>
      <c r="R639" s="69"/>
      <c r="S639" s="69"/>
      <c r="T639" s="69"/>
      <c r="U639" s="69"/>
      <c r="V639" s="69"/>
      <c r="W639" s="69"/>
      <c r="X639" s="69"/>
      <c r="Y639" s="69"/>
    </row>
    <row r="640" spans="17:25">
      <c r="Q640" s="69"/>
      <c r="R640" s="69"/>
      <c r="S640" s="69"/>
      <c r="T640" s="69"/>
      <c r="U640" s="69"/>
      <c r="V640" s="69"/>
      <c r="W640" s="69"/>
      <c r="X640" s="69"/>
      <c r="Y640" s="69"/>
    </row>
    <row r="641" spans="17:25">
      <c r="Q641" s="69"/>
      <c r="R641" s="69"/>
      <c r="S641" s="69"/>
      <c r="T641" s="69"/>
      <c r="U641" s="69"/>
      <c r="V641" s="69"/>
      <c r="W641" s="69"/>
      <c r="X641" s="69"/>
      <c r="Y641" s="69"/>
    </row>
    <row r="642" spans="17:25">
      <c r="Q642" s="69"/>
      <c r="R642" s="69"/>
      <c r="S642" s="69"/>
      <c r="T642" s="69"/>
      <c r="U642" s="69"/>
      <c r="V642" s="69"/>
      <c r="W642" s="69"/>
      <c r="X642" s="69"/>
      <c r="Y642" s="69"/>
    </row>
    <row r="643" spans="17:25">
      <c r="Q643" s="69"/>
      <c r="R643" s="69"/>
      <c r="S643" s="69"/>
      <c r="T643" s="69"/>
      <c r="U643" s="69"/>
      <c r="V643" s="69"/>
      <c r="W643" s="69"/>
      <c r="X643" s="69"/>
      <c r="Y643" s="69"/>
    </row>
    <row r="644" spans="17:25">
      <c r="Q644" s="69"/>
      <c r="R644" s="69"/>
      <c r="S644" s="69"/>
      <c r="T644" s="69"/>
      <c r="U644" s="69"/>
      <c r="V644" s="69"/>
      <c r="W644" s="69"/>
      <c r="X644" s="69"/>
      <c r="Y644" s="69"/>
    </row>
    <row r="645" spans="17:25">
      <c r="Q645" s="69"/>
      <c r="R645" s="69"/>
      <c r="S645" s="69"/>
      <c r="T645" s="69"/>
      <c r="U645" s="69"/>
      <c r="V645" s="69"/>
      <c r="W645" s="69"/>
      <c r="X645" s="69"/>
      <c r="Y645" s="69"/>
    </row>
    <row r="646" spans="17:25">
      <c r="Q646" s="69"/>
      <c r="R646" s="69"/>
      <c r="S646" s="69"/>
      <c r="T646" s="69"/>
      <c r="U646" s="69"/>
      <c r="V646" s="69"/>
      <c r="W646" s="69"/>
      <c r="X646" s="69"/>
      <c r="Y646" s="69"/>
    </row>
    <row r="647" spans="17:25">
      <c r="Q647" s="69"/>
      <c r="R647" s="69"/>
      <c r="S647" s="69"/>
      <c r="T647" s="69"/>
      <c r="U647" s="69"/>
      <c r="V647" s="69"/>
      <c r="W647" s="69"/>
      <c r="X647" s="69"/>
      <c r="Y647" s="69"/>
    </row>
    <row r="648" spans="17:25">
      <c r="Q648" s="69"/>
      <c r="R648" s="69"/>
      <c r="S648" s="69"/>
      <c r="T648" s="69"/>
      <c r="U648" s="69"/>
      <c r="V648" s="69"/>
      <c r="W648" s="69"/>
      <c r="X648" s="69"/>
      <c r="Y648" s="69"/>
    </row>
    <row r="649" spans="17:25">
      <c r="Q649" s="69"/>
      <c r="R649" s="69"/>
      <c r="S649" s="69"/>
      <c r="T649" s="69"/>
      <c r="U649" s="69"/>
      <c r="V649" s="69"/>
      <c r="W649" s="69"/>
      <c r="X649" s="69"/>
      <c r="Y649" s="69"/>
    </row>
    <row r="650" spans="17:25">
      <c r="Q650" s="69"/>
      <c r="R650" s="69"/>
      <c r="S650" s="69"/>
      <c r="T650" s="69"/>
      <c r="U650" s="69"/>
      <c r="V650" s="69"/>
      <c r="W650" s="69"/>
      <c r="X650" s="69"/>
      <c r="Y650" s="69"/>
    </row>
    <row r="651" spans="17:25">
      <c r="Q651" s="69"/>
      <c r="R651" s="69"/>
      <c r="S651" s="69"/>
      <c r="T651" s="69"/>
      <c r="U651" s="69"/>
      <c r="V651" s="69"/>
      <c r="W651" s="69"/>
      <c r="X651" s="69"/>
      <c r="Y651" s="69"/>
    </row>
    <row r="652" spans="17:25">
      <c r="Q652" s="69"/>
      <c r="R652" s="69"/>
      <c r="S652" s="69"/>
      <c r="T652" s="69"/>
      <c r="U652" s="69"/>
      <c r="V652" s="69"/>
      <c r="W652" s="69"/>
      <c r="X652" s="69"/>
      <c r="Y652" s="69"/>
    </row>
    <row r="653" spans="17:25">
      <c r="Q653" s="69"/>
      <c r="R653" s="69"/>
      <c r="S653" s="69"/>
      <c r="T653" s="69"/>
      <c r="U653" s="69"/>
      <c r="V653" s="69"/>
      <c r="W653" s="69"/>
      <c r="X653" s="69"/>
      <c r="Y653" s="69"/>
    </row>
    <row r="654" spans="17:25">
      <c r="Q654" s="69"/>
      <c r="R654" s="69"/>
      <c r="S654" s="69"/>
      <c r="T654" s="69"/>
      <c r="U654" s="69"/>
      <c r="V654" s="69"/>
      <c r="W654" s="69"/>
      <c r="X654" s="69"/>
      <c r="Y654" s="69"/>
    </row>
    <row r="655" spans="17:25">
      <c r="Q655" s="69"/>
      <c r="R655" s="69"/>
      <c r="S655" s="69"/>
      <c r="T655" s="69"/>
      <c r="U655" s="69"/>
      <c r="V655" s="69"/>
      <c r="W655" s="69"/>
      <c r="X655" s="69"/>
      <c r="Y655" s="69"/>
    </row>
    <row r="656" spans="17:25">
      <c r="Q656" s="69"/>
      <c r="R656" s="69"/>
      <c r="S656" s="69"/>
      <c r="T656" s="69"/>
      <c r="U656" s="69"/>
      <c r="V656" s="69"/>
      <c r="W656" s="69"/>
      <c r="X656" s="69"/>
      <c r="Y656" s="69"/>
    </row>
    <row r="657" spans="17:25">
      <c r="Q657" s="69"/>
      <c r="R657" s="69"/>
      <c r="S657" s="69"/>
      <c r="T657" s="69"/>
      <c r="U657" s="69"/>
      <c r="V657" s="69"/>
      <c r="W657" s="69"/>
      <c r="X657" s="69"/>
      <c r="Y657" s="69"/>
    </row>
    <row r="658" spans="17:25">
      <c r="Q658" s="69"/>
      <c r="R658" s="69"/>
      <c r="S658" s="69"/>
      <c r="T658" s="69"/>
      <c r="U658" s="69"/>
      <c r="V658" s="69"/>
      <c r="W658" s="69"/>
      <c r="X658" s="69"/>
      <c r="Y658" s="69"/>
    </row>
    <row r="659" spans="17:25">
      <c r="Q659" s="69"/>
      <c r="R659" s="69"/>
      <c r="S659" s="69"/>
      <c r="T659" s="69"/>
      <c r="U659" s="69"/>
      <c r="V659" s="69"/>
      <c r="W659" s="69"/>
      <c r="X659" s="69"/>
      <c r="Y659" s="69"/>
    </row>
    <row r="660" spans="17:25">
      <c r="Q660" s="69"/>
      <c r="R660" s="69"/>
      <c r="S660" s="69"/>
      <c r="T660" s="69"/>
      <c r="U660" s="69"/>
      <c r="V660" s="69"/>
      <c r="W660" s="69"/>
      <c r="X660" s="69"/>
      <c r="Y660" s="69"/>
    </row>
    <row r="661" spans="17:25">
      <c r="Q661" s="69"/>
      <c r="R661" s="69"/>
      <c r="S661" s="69"/>
      <c r="T661" s="69"/>
      <c r="U661" s="69"/>
      <c r="V661" s="69"/>
      <c r="W661" s="69"/>
      <c r="X661" s="69"/>
      <c r="Y661" s="69"/>
    </row>
    <row r="662" spans="17:25">
      <c r="Q662" s="69"/>
      <c r="R662" s="69"/>
      <c r="S662" s="69"/>
      <c r="T662" s="69"/>
      <c r="U662" s="69"/>
      <c r="V662" s="69"/>
      <c r="W662" s="69"/>
      <c r="X662" s="69"/>
      <c r="Y662" s="69"/>
    </row>
    <row r="663" spans="17:25">
      <c r="Q663" s="69"/>
      <c r="R663" s="69"/>
      <c r="S663" s="69"/>
      <c r="T663" s="69"/>
      <c r="U663" s="69"/>
      <c r="V663" s="69"/>
      <c r="W663" s="69"/>
      <c r="X663" s="69"/>
      <c r="Y663" s="69"/>
    </row>
    <row r="664" spans="17:25">
      <c r="Q664" s="69"/>
      <c r="R664" s="69"/>
      <c r="S664" s="69"/>
      <c r="T664" s="69"/>
      <c r="U664" s="69"/>
      <c r="V664" s="69"/>
      <c r="W664" s="69"/>
      <c r="X664" s="69"/>
      <c r="Y664" s="69"/>
    </row>
    <row r="665" spans="17:25">
      <c r="Q665" s="69"/>
      <c r="R665" s="69"/>
      <c r="S665" s="69"/>
      <c r="T665" s="69"/>
      <c r="U665" s="69"/>
      <c r="V665" s="69"/>
      <c r="W665" s="69"/>
      <c r="X665" s="69"/>
      <c r="Y665" s="69"/>
    </row>
    <row r="666" spans="17:25">
      <c r="Q666" s="69"/>
      <c r="R666" s="69"/>
      <c r="S666" s="69"/>
      <c r="T666" s="69"/>
      <c r="U666" s="69"/>
      <c r="V666" s="69"/>
      <c r="W666" s="69"/>
      <c r="X666" s="69"/>
      <c r="Y666" s="69"/>
    </row>
    <row r="667" spans="17:25">
      <c r="Q667" s="69"/>
      <c r="R667" s="69"/>
      <c r="S667" s="69"/>
      <c r="T667" s="69"/>
      <c r="U667" s="69"/>
      <c r="V667" s="69"/>
      <c r="W667" s="69"/>
      <c r="X667" s="69"/>
      <c r="Y667" s="69"/>
    </row>
    <row r="668" spans="17:25">
      <c r="Q668" s="69"/>
      <c r="R668" s="69"/>
      <c r="S668" s="69"/>
      <c r="T668" s="69"/>
      <c r="U668" s="69"/>
      <c r="V668" s="69"/>
      <c r="W668" s="69"/>
      <c r="X668" s="69"/>
      <c r="Y668" s="69"/>
    </row>
    <row r="669" spans="17:25">
      <c r="Q669" s="69"/>
      <c r="R669" s="69"/>
      <c r="S669" s="69"/>
      <c r="T669" s="69"/>
      <c r="U669" s="69"/>
      <c r="V669" s="69"/>
      <c r="W669" s="69"/>
      <c r="X669" s="69"/>
      <c r="Y669" s="69"/>
    </row>
    <row r="670" spans="17:25">
      <c r="Q670" s="69"/>
      <c r="R670" s="69"/>
      <c r="S670" s="69"/>
      <c r="T670" s="69"/>
      <c r="U670" s="69"/>
      <c r="V670" s="69"/>
      <c r="W670" s="69"/>
      <c r="X670" s="69"/>
      <c r="Y670" s="69"/>
    </row>
    <row r="671" spans="17:25">
      <c r="Q671" s="69"/>
      <c r="R671" s="69"/>
      <c r="S671" s="69"/>
      <c r="T671" s="69"/>
      <c r="U671" s="69"/>
      <c r="V671" s="69"/>
      <c r="W671" s="69"/>
      <c r="X671" s="69"/>
      <c r="Y671" s="69"/>
    </row>
    <row r="672" spans="17:25">
      <c r="Q672" s="69"/>
      <c r="R672" s="69"/>
      <c r="S672" s="69"/>
      <c r="T672" s="69"/>
      <c r="U672" s="69"/>
      <c r="V672" s="69"/>
      <c r="W672" s="69"/>
      <c r="X672" s="69"/>
      <c r="Y672" s="69"/>
    </row>
    <row r="673" spans="17:25">
      <c r="Q673" s="69"/>
      <c r="R673" s="69"/>
      <c r="S673" s="69"/>
      <c r="T673" s="69"/>
      <c r="U673" s="69"/>
      <c r="V673" s="69"/>
      <c r="W673" s="69"/>
      <c r="X673" s="69"/>
      <c r="Y673" s="69"/>
    </row>
    <row r="674" spans="17:25">
      <c r="Q674" s="69"/>
      <c r="R674" s="69"/>
      <c r="S674" s="69"/>
      <c r="T674" s="69"/>
      <c r="U674" s="69"/>
      <c r="V674" s="69"/>
      <c r="W674" s="69"/>
      <c r="X674" s="69"/>
      <c r="Y674" s="69"/>
    </row>
    <row r="675" spans="17:25">
      <c r="Q675" s="69"/>
      <c r="R675" s="69"/>
      <c r="S675" s="69"/>
      <c r="T675" s="69"/>
      <c r="U675" s="69"/>
      <c r="V675" s="69"/>
      <c r="W675" s="69"/>
      <c r="X675" s="69"/>
      <c r="Y675" s="69"/>
    </row>
    <row r="676" spans="17:25">
      <c r="Q676" s="69"/>
      <c r="R676" s="69"/>
      <c r="S676" s="69"/>
      <c r="T676" s="69"/>
      <c r="U676" s="69"/>
      <c r="V676" s="69"/>
      <c r="W676" s="69"/>
      <c r="X676" s="69"/>
      <c r="Y676" s="69"/>
    </row>
    <row r="677" spans="17:25">
      <c r="Q677" s="69"/>
      <c r="R677" s="69"/>
      <c r="S677" s="69"/>
      <c r="T677" s="69"/>
      <c r="U677" s="69"/>
      <c r="V677" s="69"/>
      <c r="W677" s="69"/>
      <c r="X677" s="69"/>
      <c r="Y677" s="69"/>
    </row>
    <row r="678" spans="17:25">
      <c r="Q678" s="69"/>
      <c r="R678" s="69"/>
      <c r="S678" s="69"/>
      <c r="T678" s="69"/>
      <c r="U678" s="69"/>
      <c r="V678" s="69"/>
      <c r="W678" s="69"/>
      <c r="X678" s="69"/>
      <c r="Y678" s="69"/>
    </row>
    <row r="679" spans="17:25">
      <c r="Q679" s="69"/>
      <c r="R679" s="69"/>
      <c r="S679" s="69"/>
      <c r="T679" s="69"/>
      <c r="U679" s="69"/>
      <c r="V679" s="69"/>
      <c r="W679" s="69"/>
      <c r="X679" s="69"/>
      <c r="Y679" s="69"/>
    </row>
    <row r="680" spans="17:25">
      <c r="Q680" s="69"/>
      <c r="R680" s="69"/>
      <c r="S680" s="69"/>
      <c r="T680" s="69"/>
      <c r="U680" s="69"/>
      <c r="V680" s="69"/>
      <c r="W680" s="69"/>
      <c r="X680" s="69"/>
      <c r="Y680" s="69"/>
    </row>
    <row r="681" spans="17:25">
      <c r="Q681" s="69"/>
      <c r="R681" s="69"/>
      <c r="S681" s="69"/>
      <c r="T681" s="69"/>
      <c r="U681" s="69"/>
      <c r="V681" s="69"/>
      <c r="W681" s="69"/>
      <c r="X681" s="69"/>
      <c r="Y681" s="69"/>
    </row>
    <row r="682" spans="17:25">
      <c r="Q682" s="69"/>
      <c r="R682" s="69"/>
      <c r="S682" s="69"/>
      <c r="T682" s="69"/>
      <c r="U682" s="69"/>
      <c r="V682" s="69"/>
      <c r="W682" s="69"/>
      <c r="X682" s="69"/>
      <c r="Y682" s="69"/>
    </row>
    <row r="683" spans="17:25">
      <c r="Q683" s="69"/>
      <c r="R683" s="69"/>
      <c r="S683" s="69"/>
      <c r="T683" s="69"/>
      <c r="U683" s="69"/>
      <c r="V683" s="69"/>
      <c r="W683" s="69"/>
      <c r="X683" s="69"/>
      <c r="Y683" s="69"/>
    </row>
    <row r="684" spans="17:25">
      <c r="Q684" s="69"/>
      <c r="R684" s="69"/>
      <c r="S684" s="69"/>
      <c r="T684" s="69"/>
      <c r="U684" s="69"/>
      <c r="V684" s="69"/>
      <c r="W684" s="69"/>
      <c r="X684" s="69"/>
      <c r="Y684" s="69"/>
    </row>
    <row r="685" spans="17:25">
      <c r="Q685" s="69"/>
      <c r="R685" s="69"/>
      <c r="S685" s="69"/>
      <c r="T685" s="69"/>
      <c r="U685" s="69"/>
      <c r="V685" s="69"/>
      <c r="W685" s="69"/>
      <c r="X685" s="69"/>
      <c r="Y685" s="69"/>
    </row>
    <row r="686" spans="17:25">
      <c r="Q686" s="69"/>
      <c r="R686" s="69"/>
      <c r="S686" s="69"/>
      <c r="T686" s="69"/>
      <c r="U686" s="69"/>
      <c r="V686" s="69"/>
      <c r="W686" s="69"/>
      <c r="X686" s="69"/>
      <c r="Y686" s="69"/>
    </row>
    <row r="687" spans="17:25">
      <c r="Q687" s="69"/>
      <c r="R687" s="69"/>
      <c r="S687" s="69"/>
      <c r="T687" s="69"/>
      <c r="U687" s="69"/>
      <c r="V687" s="69"/>
      <c r="W687" s="69"/>
      <c r="X687" s="69"/>
      <c r="Y687" s="69"/>
    </row>
    <row r="688" spans="17:25">
      <c r="Q688" s="69"/>
      <c r="R688" s="69"/>
      <c r="S688" s="69"/>
      <c r="T688" s="69"/>
      <c r="U688" s="69"/>
      <c r="V688" s="69"/>
      <c r="W688" s="69"/>
      <c r="X688" s="69"/>
      <c r="Y688" s="69"/>
    </row>
    <row r="689" spans="17:25">
      <c r="Q689" s="69"/>
      <c r="R689" s="69"/>
      <c r="S689" s="69"/>
      <c r="T689" s="69"/>
      <c r="U689" s="69"/>
      <c r="V689" s="69"/>
      <c r="W689" s="69"/>
      <c r="X689" s="69"/>
      <c r="Y689" s="69"/>
    </row>
    <row r="690" spans="17:25">
      <c r="Q690" s="69"/>
      <c r="R690" s="69"/>
      <c r="S690" s="69"/>
      <c r="T690" s="69"/>
      <c r="U690" s="69"/>
      <c r="V690" s="69"/>
      <c r="W690" s="69"/>
      <c r="X690" s="69"/>
      <c r="Y690" s="69"/>
    </row>
    <row r="691" spans="17:25">
      <c r="Q691" s="69"/>
      <c r="R691" s="69"/>
      <c r="S691" s="69"/>
      <c r="T691" s="69"/>
      <c r="U691" s="69"/>
      <c r="V691" s="69"/>
      <c r="W691" s="69"/>
      <c r="X691" s="69"/>
      <c r="Y691" s="69"/>
    </row>
    <row r="692" spans="17:25">
      <c r="Q692" s="69"/>
      <c r="R692" s="69"/>
      <c r="S692" s="69"/>
      <c r="T692" s="69"/>
      <c r="U692" s="69"/>
      <c r="V692" s="69"/>
      <c r="W692" s="69"/>
      <c r="X692" s="69"/>
      <c r="Y692" s="69"/>
    </row>
    <row r="693" spans="17:25">
      <c r="Q693" s="69"/>
      <c r="R693" s="69"/>
      <c r="S693" s="69"/>
      <c r="T693" s="69"/>
      <c r="U693" s="69"/>
      <c r="V693" s="69"/>
      <c r="W693" s="69"/>
      <c r="X693" s="69"/>
      <c r="Y693" s="69"/>
    </row>
    <row r="694" spans="17:25">
      <c r="Q694" s="69"/>
      <c r="R694" s="69"/>
      <c r="S694" s="69"/>
      <c r="T694" s="69"/>
      <c r="U694" s="69"/>
      <c r="V694" s="69"/>
      <c r="W694" s="69"/>
      <c r="X694" s="69"/>
      <c r="Y694" s="69"/>
    </row>
    <row r="695" spans="17:25">
      <c r="Q695" s="69"/>
      <c r="R695" s="69"/>
      <c r="S695" s="69"/>
      <c r="T695" s="69"/>
      <c r="U695" s="69"/>
      <c r="V695" s="69"/>
      <c r="W695" s="69"/>
      <c r="X695" s="69"/>
      <c r="Y695" s="69"/>
    </row>
    <row r="696" spans="17:25">
      <c r="Q696" s="69"/>
      <c r="R696" s="69"/>
      <c r="S696" s="69"/>
      <c r="T696" s="69"/>
      <c r="U696" s="69"/>
      <c r="V696" s="69"/>
      <c r="W696" s="69"/>
      <c r="X696" s="69"/>
      <c r="Y696" s="69"/>
    </row>
    <row r="697" spans="17:25">
      <c r="Q697" s="69"/>
      <c r="R697" s="69"/>
      <c r="S697" s="69"/>
      <c r="T697" s="69"/>
      <c r="U697" s="69"/>
      <c r="V697" s="69"/>
      <c r="W697" s="69"/>
      <c r="X697" s="69"/>
      <c r="Y697" s="69"/>
    </row>
    <row r="698" spans="17:25">
      <c r="Q698" s="69"/>
      <c r="R698" s="69"/>
      <c r="S698" s="69"/>
      <c r="T698" s="69"/>
      <c r="U698" s="69"/>
      <c r="V698" s="69"/>
      <c r="W698" s="69"/>
      <c r="X698" s="69"/>
      <c r="Y698" s="69"/>
    </row>
    <row r="699" spans="17:25">
      <c r="Q699" s="69"/>
      <c r="R699" s="69"/>
      <c r="S699" s="69"/>
      <c r="T699" s="69"/>
      <c r="U699" s="69"/>
      <c r="V699" s="69"/>
      <c r="W699" s="69"/>
      <c r="X699" s="69"/>
      <c r="Y699" s="69"/>
    </row>
    <row r="700" spans="17:25">
      <c r="Q700" s="69"/>
      <c r="R700" s="69"/>
      <c r="S700" s="69"/>
      <c r="T700" s="69"/>
      <c r="U700" s="69"/>
      <c r="V700" s="69"/>
      <c r="W700" s="69"/>
      <c r="X700" s="69"/>
      <c r="Y700" s="69"/>
    </row>
    <row r="701" spans="17:25">
      <c r="Q701" s="69"/>
      <c r="R701" s="69"/>
      <c r="S701" s="69"/>
      <c r="T701" s="69"/>
      <c r="U701" s="69"/>
      <c r="V701" s="69"/>
      <c r="W701" s="69"/>
      <c r="X701" s="69"/>
      <c r="Y701" s="69"/>
    </row>
    <row r="702" spans="17:25">
      <c r="Q702" s="69"/>
      <c r="R702" s="69"/>
      <c r="S702" s="69"/>
      <c r="T702" s="69"/>
      <c r="U702" s="69"/>
      <c r="V702" s="69"/>
      <c r="W702" s="69"/>
      <c r="X702" s="69"/>
      <c r="Y702" s="69"/>
    </row>
    <row r="703" spans="17:25">
      <c r="Q703" s="69"/>
      <c r="R703" s="69"/>
      <c r="S703" s="69"/>
      <c r="T703" s="69"/>
      <c r="U703" s="69"/>
      <c r="V703" s="69"/>
      <c r="W703" s="69"/>
      <c r="X703" s="69"/>
      <c r="Y703" s="69"/>
    </row>
    <row r="704" spans="17:25">
      <c r="Q704" s="69"/>
      <c r="R704" s="69"/>
      <c r="S704" s="69"/>
      <c r="T704" s="69"/>
      <c r="U704" s="69"/>
      <c r="V704" s="69"/>
      <c r="W704" s="69"/>
      <c r="X704" s="69"/>
      <c r="Y704" s="69"/>
    </row>
    <row r="705" spans="17:25">
      <c r="Q705" s="69"/>
      <c r="R705" s="69"/>
      <c r="S705" s="69"/>
      <c r="T705" s="69"/>
      <c r="U705" s="69"/>
      <c r="V705" s="69"/>
      <c r="W705" s="69"/>
      <c r="X705" s="69"/>
      <c r="Y705" s="69"/>
    </row>
    <row r="706" spans="17:25">
      <c r="Q706" s="69"/>
      <c r="R706" s="69"/>
      <c r="S706" s="69"/>
      <c r="T706" s="69"/>
      <c r="U706" s="69"/>
      <c r="V706" s="69"/>
      <c r="W706" s="69"/>
      <c r="X706" s="69"/>
      <c r="Y706" s="69"/>
    </row>
    <row r="707" spans="17:25">
      <c r="Q707" s="69"/>
      <c r="R707" s="69"/>
      <c r="S707" s="69"/>
      <c r="T707" s="69"/>
      <c r="U707" s="69"/>
      <c r="V707" s="69"/>
      <c r="W707" s="69"/>
      <c r="X707" s="69"/>
      <c r="Y707" s="69"/>
    </row>
    <row r="708" spans="17:25">
      <c r="Q708" s="69"/>
      <c r="R708" s="69"/>
      <c r="S708" s="69"/>
      <c r="T708" s="69"/>
      <c r="U708" s="69"/>
      <c r="V708" s="69"/>
      <c r="W708" s="69"/>
      <c r="X708" s="69"/>
      <c r="Y708" s="69"/>
    </row>
    <row r="709" spans="17:25">
      <c r="Q709" s="69"/>
      <c r="R709" s="69"/>
      <c r="S709" s="69"/>
      <c r="T709" s="69"/>
      <c r="U709" s="69"/>
      <c r="V709" s="69"/>
      <c r="W709" s="69"/>
      <c r="X709" s="69"/>
      <c r="Y709" s="69"/>
    </row>
    <row r="710" spans="17:25">
      <c r="Q710" s="69"/>
      <c r="R710" s="69"/>
      <c r="S710" s="69"/>
      <c r="T710" s="69"/>
      <c r="U710" s="69"/>
      <c r="V710" s="69"/>
      <c r="W710" s="69"/>
      <c r="X710" s="69"/>
      <c r="Y710" s="69"/>
    </row>
    <row r="711" spans="17:25">
      <c r="Q711" s="69"/>
      <c r="R711" s="69"/>
      <c r="S711" s="69"/>
      <c r="T711" s="69"/>
      <c r="U711" s="69"/>
      <c r="V711" s="69"/>
      <c r="W711" s="69"/>
      <c r="X711" s="69"/>
      <c r="Y711" s="69"/>
    </row>
    <row r="712" spans="17:25">
      <c r="Q712" s="69"/>
      <c r="R712" s="69"/>
      <c r="S712" s="69"/>
      <c r="T712" s="69"/>
      <c r="U712" s="69"/>
      <c r="V712" s="69"/>
      <c r="W712" s="69"/>
      <c r="X712" s="69"/>
      <c r="Y712" s="69"/>
    </row>
    <row r="713" spans="17:25">
      <c r="Q713" s="69"/>
      <c r="R713" s="69"/>
      <c r="S713" s="69"/>
      <c r="T713" s="69"/>
      <c r="U713" s="69"/>
      <c r="V713" s="69"/>
      <c r="W713" s="69"/>
      <c r="X713" s="69"/>
      <c r="Y713" s="69"/>
    </row>
    <row r="714" spans="17:25">
      <c r="Q714" s="69"/>
      <c r="R714" s="69"/>
      <c r="S714" s="69"/>
      <c r="T714" s="69"/>
      <c r="U714" s="69"/>
      <c r="V714" s="69"/>
      <c r="W714" s="69"/>
      <c r="X714" s="69"/>
      <c r="Y714" s="69"/>
    </row>
    <row r="715" spans="17:25">
      <c r="Q715" s="69"/>
      <c r="R715" s="69"/>
      <c r="S715" s="69"/>
      <c r="T715" s="69"/>
      <c r="U715" s="69"/>
      <c r="V715" s="69"/>
      <c r="W715" s="69"/>
      <c r="X715" s="69"/>
      <c r="Y715" s="69"/>
    </row>
    <row r="716" spans="17:25">
      <c r="Q716" s="69"/>
      <c r="R716" s="69"/>
      <c r="S716" s="69"/>
      <c r="T716" s="69"/>
      <c r="U716" s="69"/>
      <c r="V716" s="69"/>
      <c r="W716" s="69"/>
      <c r="X716" s="69"/>
      <c r="Y716" s="69"/>
    </row>
    <row r="717" spans="17:25">
      <c r="Q717" s="69"/>
      <c r="R717" s="69"/>
      <c r="S717" s="69"/>
      <c r="T717" s="69"/>
      <c r="U717" s="69"/>
      <c r="V717" s="69"/>
      <c r="W717" s="69"/>
      <c r="X717" s="69"/>
      <c r="Y717" s="69"/>
    </row>
    <row r="718" spans="17:25">
      <c r="Q718" s="69"/>
      <c r="R718" s="69"/>
      <c r="S718" s="69"/>
      <c r="T718" s="69"/>
      <c r="U718" s="69"/>
      <c r="V718" s="69"/>
      <c r="W718" s="69"/>
      <c r="X718" s="69"/>
      <c r="Y718" s="69"/>
    </row>
    <row r="719" spans="17:25">
      <c r="Q719" s="69"/>
      <c r="R719" s="69"/>
      <c r="S719" s="69"/>
      <c r="T719" s="69"/>
      <c r="U719" s="69"/>
      <c r="V719" s="69"/>
      <c r="W719" s="69"/>
      <c r="X719" s="69"/>
      <c r="Y719" s="69"/>
    </row>
    <row r="720" spans="17:25">
      <c r="Q720" s="69"/>
      <c r="R720" s="69"/>
      <c r="S720" s="69"/>
      <c r="T720" s="69"/>
      <c r="U720" s="69"/>
      <c r="V720" s="69"/>
      <c r="W720" s="69"/>
      <c r="X720" s="69"/>
      <c r="Y720" s="69"/>
    </row>
    <row r="721" spans="17:25">
      <c r="Q721" s="69"/>
      <c r="R721" s="69"/>
      <c r="S721" s="69"/>
      <c r="T721" s="69"/>
      <c r="U721" s="69"/>
      <c r="V721" s="69"/>
      <c r="W721" s="69"/>
      <c r="X721" s="69"/>
      <c r="Y721" s="69"/>
    </row>
    <row r="722" spans="17:25">
      <c r="Q722" s="69"/>
      <c r="R722" s="69"/>
      <c r="S722" s="69"/>
      <c r="T722" s="69"/>
      <c r="U722" s="69"/>
      <c r="V722" s="69"/>
      <c r="W722" s="69"/>
      <c r="X722" s="69"/>
      <c r="Y722" s="69"/>
    </row>
    <row r="723" spans="17:25">
      <c r="Q723" s="69"/>
      <c r="R723" s="69"/>
      <c r="S723" s="69"/>
      <c r="T723" s="69"/>
      <c r="U723" s="69"/>
      <c r="V723" s="69"/>
      <c r="W723" s="69"/>
      <c r="X723" s="69"/>
      <c r="Y723" s="69"/>
    </row>
    <row r="724" spans="17:25">
      <c r="Q724" s="69"/>
      <c r="R724" s="69"/>
      <c r="S724" s="69"/>
      <c r="T724" s="69"/>
      <c r="U724" s="69"/>
      <c r="V724" s="69"/>
      <c r="W724" s="69"/>
      <c r="X724" s="69"/>
      <c r="Y724" s="69"/>
    </row>
    <row r="725" spans="17:25">
      <c r="Q725" s="69"/>
      <c r="R725" s="69"/>
      <c r="S725" s="69"/>
      <c r="T725" s="69"/>
      <c r="U725" s="69"/>
      <c r="V725" s="69"/>
      <c r="W725" s="69"/>
      <c r="X725" s="69"/>
      <c r="Y725" s="69"/>
    </row>
    <row r="726" spans="17:25">
      <c r="Q726" s="69"/>
      <c r="R726" s="69"/>
      <c r="S726" s="69"/>
      <c r="T726" s="69"/>
      <c r="U726" s="69"/>
      <c r="V726" s="69"/>
      <c r="W726" s="69"/>
      <c r="X726" s="69"/>
      <c r="Y726" s="69"/>
    </row>
    <row r="727" spans="17:25">
      <c r="Q727" s="69"/>
      <c r="R727" s="69"/>
      <c r="S727" s="69"/>
      <c r="T727" s="69"/>
      <c r="U727" s="69"/>
      <c r="V727" s="69"/>
      <c r="W727" s="69"/>
      <c r="X727" s="69"/>
      <c r="Y727" s="69"/>
    </row>
    <row r="728" spans="17:25">
      <c r="Q728" s="69"/>
      <c r="R728" s="69"/>
      <c r="S728" s="69"/>
      <c r="T728" s="69"/>
      <c r="U728" s="69"/>
      <c r="V728" s="69"/>
      <c r="W728" s="69"/>
      <c r="X728" s="69"/>
      <c r="Y728" s="69"/>
    </row>
    <row r="729" spans="17:25">
      <c r="Q729" s="69"/>
      <c r="R729" s="69"/>
      <c r="S729" s="69"/>
      <c r="T729" s="69"/>
      <c r="U729" s="69"/>
      <c r="V729" s="69"/>
      <c r="W729" s="69"/>
      <c r="X729" s="69"/>
      <c r="Y729" s="69"/>
    </row>
    <row r="730" spans="17:25">
      <c r="Q730" s="69"/>
      <c r="R730" s="69"/>
      <c r="S730" s="69"/>
      <c r="T730" s="69"/>
      <c r="U730" s="69"/>
      <c r="V730" s="69"/>
      <c r="W730" s="69"/>
      <c r="X730" s="69"/>
      <c r="Y730" s="69"/>
    </row>
    <row r="731" spans="17:25">
      <c r="Q731" s="69"/>
      <c r="R731" s="69"/>
      <c r="S731" s="69"/>
      <c r="T731" s="69"/>
      <c r="U731" s="69"/>
      <c r="V731" s="69"/>
      <c r="W731" s="69"/>
      <c r="X731" s="69"/>
      <c r="Y731" s="69"/>
    </row>
    <row r="732" spans="17:25">
      <c r="Q732" s="69"/>
      <c r="R732" s="69"/>
      <c r="S732" s="69"/>
      <c r="T732" s="69"/>
      <c r="U732" s="69"/>
      <c r="V732" s="69"/>
      <c r="W732" s="69"/>
      <c r="X732" s="69"/>
      <c r="Y732" s="69"/>
    </row>
    <row r="733" spans="17:25">
      <c r="Q733" s="69"/>
      <c r="R733" s="69"/>
      <c r="S733" s="69"/>
      <c r="T733" s="69"/>
      <c r="U733" s="69"/>
      <c r="V733" s="69"/>
      <c r="W733" s="69"/>
      <c r="X733" s="69"/>
      <c r="Y733" s="69"/>
    </row>
    <row r="734" spans="17:25">
      <c r="Q734" s="69"/>
      <c r="R734" s="69"/>
      <c r="S734" s="69"/>
      <c r="T734" s="69"/>
      <c r="U734" s="69"/>
      <c r="V734" s="69"/>
      <c r="W734" s="69"/>
      <c r="X734" s="69"/>
      <c r="Y734" s="69"/>
    </row>
    <row r="735" spans="17:25">
      <c r="Q735" s="69"/>
      <c r="R735" s="69"/>
      <c r="S735" s="69"/>
      <c r="T735" s="69"/>
      <c r="U735" s="69"/>
      <c r="V735" s="69"/>
      <c r="W735" s="69"/>
      <c r="X735" s="69"/>
      <c r="Y735" s="69"/>
    </row>
    <row r="736" spans="17:25">
      <c r="Q736" s="69"/>
      <c r="R736" s="69"/>
      <c r="S736" s="69"/>
      <c r="T736" s="69"/>
      <c r="U736" s="69"/>
      <c r="V736" s="69"/>
      <c r="W736" s="69"/>
      <c r="X736" s="69"/>
      <c r="Y736" s="69"/>
    </row>
    <row r="737" spans="17:25">
      <c r="Q737" s="69"/>
      <c r="R737" s="69"/>
      <c r="S737" s="69"/>
      <c r="T737" s="69"/>
      <c r="U737" s="69"/>
      <c r="V737" s="69"/>
      <c r="W737" s="69"/>
      <c r="X737" s="69"/>
      <c r="Y737" s="69"/>
    </row>
    <row r="738" spans="17:25">
      <c r="Q738" s="69"/>
      <c r="R738" s="69"/>
      <c r="S738" s="69"/>
      <c r="T738" s="69"/>
      <c r="U738" s="69"/>
      <c r="V738" s="69"/>
      <c r="W738" s="69"/>
      <c r="X738" s="69"/>
      <c r="Y738" s="69"/>
    </row>
    <row r="739" spans="17:25">
      <c r="Q739" s="69"/>
      <c r="R739" s="69"/>
      <c r="S739" s="69"/>
      <c r="T739" s="69"/>
      <c r="U739" s="69"/>
      <c r="V739" s="69"/>
      <c r="W739" s="69"/>
      <c r="X739" s="69"/>
      <c r="Y739" s="69"/>
    </row>
    <row r="740" spans="17:25">
      <c r="Q740" s="69"/>
      <c r="R740" s="69"/>
      <c r="S740" s="69"/>
      <c r="T740" s="69"/>
      <c r="U740" s="69"/>
      <c r="V740" s="69"/>
      <c r="W740" s="69"/>
      <c r="X740" s="69"/>
      <c r="Y740" s="69"/>
    </row>
    <row r="741" spans="17:25">
      <c r="Q741" s="69"/>
      <c r="R741" s="69"/>
      <c r="S741" s="69"/>
      <c r="T741" s="69"/>
      <c r="U741" s="69"/>
      <c r="V741" s="69"/>
      <c r="W741" s="69"/>
      <c r="X741" s="69"/>
      <c r="Y741" s="69"/>
    </row>
    <row r="742" spans="17:25">
      <c r="Q742" s="69"/>
      <c r="R742" s="69"/>
      <c r="S742" s="69"/>
      <c r="T742" s="69"/>
      <c r="U742" s="69"/>
      <c r="V742" s="69"/>
      <c r="W742" s="69"/>
      <c r="X742" s="69"/>
      <c r="Y742" s="69"/>
    </row>
    <row r="743" spans="17:25">
      <c r="Q743" s="69"/>
      <c r="R743" s="69"/>
      <c r="S743" s="69"/>
      <c r="T743" s="69"/>
      <c r="U743" s="69"/>
      <c r="V743" s="69"/>
      <c r="W743" s="69"/>
      <c r="X743" s="69"/>
      <c r="Y743" s="69"/>
    </row>
    <row r="744" spans="17:25">
      <c r="Q744" s="69"/>
      <c r="R744" s="69"/>
      <c r="S744" s="69"/>
      <c r="T744" s="69"/>
      <c r="U744" s="69"/>
      <c r="V744" s="69"/>
      <c r="W744" s="69"/>
      <c r="X744" s="69"/>
      <c r="Y744" s="69"/>
    </row>
    <row r="745" spans="17:25">
      <c r="Q745" s="69"/>
      <c r="R745" s="69"/>
      <c r="S745" s="69"/>
      <c r="T745" s="69"/>
      <c r="U745" s="69"/>
      <c r="V745" s="69"/>
      <c r="W745" s="69"/>
      <c r="X745" s="69"/>
      <c r="Y745" s="69"/>
    </row>
    <row r="746" spans="17:25">
      <c r="Q746" s="69"/>
      <c r="R746" s="69"/>
      <c r="S746" s="69"/>
      <c r="T746" s="69"/>
      <c r="U746" s="69"/>
      <c r="V746" s="69"/>
      <c r="W746" s="69"/>
      <c r="X746" s="69"/>
      <c r="Y746" s="69"/>
    </row>
    <row r="747" spans="17:25">
      <c r="Q747" s="69"/>
      <c r="R747" s="69"/>
      <c r="S747" s="69"/>
      <c r="T747" s="69"/>
      <c r="U747" s="69"/>
      <c r="V747" s="69"/>
      <c r="W747" s="69"/>
      <c r="X747" s="69"/>
      <c r="Y747" s="69"/>
    </row>
    <row r="748" spans="17:25">
      <c r="Q748" s="69"/>
      <c r="R748" s="69"/>
      <c r="S748" s="69"/>
      <c r="T748" s="69"/>
      <c r="U748" s="69"/>
      <c r="V748" s="69"/>
      <c r="W748" s="69"/>
      <c r="X748" s="69"/>
      <c r="Y748" s="69"/>
    </row>
    <row r="749" spans="17:25">
      <c r="Q749" s="69"/>
      <c r="R749" s="69"/>
      <c r="S749" s="69"/>
      <c r="T749" s="69"/>
      <c r="U749" s="69"/>
      <c r="V749" s="69"/>
      <c r="W749" s="69"/>
      <c r="X749" s="69"/>
      <c r="Y749" s="69"/>
    </row>
    <row r="750" spans="17:25">
      <c r="Q750" s="69"/>
      <c r="R750" s="69"/>
      <c r="S750" s="69"/>
      <c r="T750" s="69"/>
      <c r="U750" s="69"/>
      <c r="V750" s="69"/>
      <c r="W750" s="69"/>
      <c r="X750" s="69"/>
      <c r="Y750" s="69"/>
    </row>
    <row r="751" spans="17:25">
      <c r="Q751" s="69"/>
      <c r="R751" s="69"/>
      <c r="S751" s="69"/>
      <c r="T751" s="69"/>
      <c r="U751" s="69"/>
      <c r="V751" s="69"/>
      <c r="W751" s="69"/>
      <c r="X751" s="69"/>
      <c r="Y751" s="69"/>
    </row>
    <row r="752" spans="17:25">
      <c r="Q752" s="69"/>
      <c r="R752" s="69"/>
      <c r="S752" s="69"/>
      <c r="T752" s="69"/>
      <c r="U752" s="69"/>
      <c r="V752" s="69"/>
      <c r="W752" s="69"/>
      <c r="X752" s="69"/>
      <c r="Y752" s="69"/>
    </row>
    <row r="753" spans="17:25">
      <c r="Q753" s="69"/>
      <c r="R753" s="69"/>
      <c r="S753" s="69"/>
      <c r="T753" s="69"/>
      <c r="U753" s="69"/>
      <c r="V753" s="69"/>
      <c r="W753" s="69"/>
      <c r="X753" s="69"/>
      <c r="Y753" s="69"/>
    </row>
    <row r="754" spans="17:25">
      <c r="Q754" s="69"/>
      <c r="R754" s="69"/>
      <c r="S754" s="69"/>
      <c r="T754" s="69"/>
      <c r="U754" s="69"/>
      <c r="V754" s="69"/>
      <c r="W754" s="69"/>
      <c r="X754" s="69"/>
      <c r="Y754" s="69"/>
    </row>
    <row r="755" spans="17:25">
      <c r="Q755" s="69"/>
      <c r="R755" s="69"/>
      <c r="S755" s="69"/>
      <c r="T755" s="69"/>
      <c r="U755" s="69"/>
      <c r="V755" s="69"/>
      <c r="W755" s="69"/>
      <c r="X755" s="69"/>
      <c r="Y755" s="69"/>
    </row>
    <row r="756" spans="17:25">
      <c r="Q756" s="69"/>
      <c r="R756" s="69"/>
      <c r="S756" s="69"/>
      <c r="T756" s="69"/>
      <c r="U756" s="69"/>
      <c r="V756" s="69"/>
      <c r="W756" s="69"/>
      <c r="X756" s="69"/>
      <c r="Y756" s="69"/>
    </row>
    <row r="757" spans="17:25">
      <c r="Q757" s="69"/>
      <c r="R757" s="69"/>
      <c r="S757" s="69"/>
      <c r="T757" s="69"/>
      <c r="U757" s="69"/>
      <c r="V757" s="69"/>
      <c r="W757" s="69"/>
      <c r="X757" s="69"/>
      <c r="Y757" s="69"/>
    </row>
    <row r="758" spans="17:25">
      <c r="Q758" s="69"/>
      <c r="R758" s="69"/>
      <c r="S758" s="69"/>
      <c r="T758" s="69"/>
      <c r="U758" s="69"/>
      <c r="V758" s="69"/>
      <c r="W758" s="69"/>
      <c r="X758" s="69"/>
      <c r="Y758" s="69"/>
    </row>
    <row r="759" spans="17:25">
      <c r="Q759" s="69"/>
      <c r="R759" s="69"/>
      <c r="S759" s="69"/>
      <c r="T759" s="69"/>
      <c r="U759" s="69"/>
      <c r="V759" s="69"/>
      <c r="W759" s="69"/>
      <c r="X759" s="69"/>
      <c r="Y759" s="69"/>
    </row>
    <row r="760" spans="17:25">
      <c r="Q760" s="69"/>
      <c r="R760" s="69"/>
      <c r="S760" s="69"/>
      <c r="T760" s="69"/>
      <c r="U760" s="69"/>
      <c r="V760" s="69"/>
      <c r="W760" s="69"/>
      <c r="X760" s="69"/>
      <c r="Y760" s="69"/>
    </row>
    <row r="761" spans="17:25">
      <c r="Q761" s="69"/>
      <c r="R761" s="69"/>
      <c r="S761" s="69"/>
      <c r="T761" s="69"/>
      <c r="U761" s="69"/>
      <c r="V761" s="69"/>
      <c r="W761" s="69"/>
      <c r="X761" s="69"/>
      <c r="Y761" s="69"/>
    </row>
    <row r="762" spans="17:25">
      <c r="Q762" s="69"/>
      <c r="R762" s="69"/>
      <c r="S762" s="69"/>
      <c r="T762" s="69"/>
      <c r="U762" s="69"/>
      <c r="V762" s="69"/>
      <c r="W762" s="69"/>
      <c r="X762" s="69"/>
      <c r="Y762" s="69"/>
    </row>
    <row r="763" spans="17:25">
      <c r="Q763" s="69"/>
      <c r="R763" s="69"/>
      <c r="S763" s="69"/>
      <c r="T763" s="69"/>
      <c r="U763" s="69"/>
      <c r="V763" s="69"/>
      <c r="W763" s="69"/>
      <c r="X763" s="69"/>
      <c r="Y763" s="69"/>
    </row>
    <row r="764" spans="17:25">
      <c r="Q764" s="69"/>
      <c r="R764" s="69"/>
      <c r="S764" s="69"/>
      <c r="T764" s="69"/>
      <c r="U764" s="69"/>
      <c r="V764" s="69"/>
      <c r="W764" s="69"/>
      <c r="X764" s="69"/>
      <c r="Y764" s="69"/>
    </row>
    <row r="765" spans="17:25">
      <c r="Q765" s="69"/>
      <c r="R765" s="69"/>
      <c r="S765" s="69"/>
      <c r="T765" s="69"/>
      <c r="U765" s="69"/>
      <c r="V765" s="69"/>
      <c r="W765" s="69"/>
      <c r="X765" s="69"/>
      <c r="Y765" s="69"/>
    </row>
    <row r="766" spans="17:25">
      <c r="Q766" s="69"/>
      <c r="R766" s="69"/>
      <c r="S766" s="69"/>
      <c r="T766" s="69"/>
      <c r="U766" s="69"/>
      <c r="V766" s="69"/>
      <c r="W766" s="69"/>
      <c r="X766" s="69"/>
      <c r="Y766" s="69"/>
    </row>
    <row r="767" spans="17:25">
      <c r="Q767" s="69"/>
      <c r="R767" s="69"/>
      <c r="S767" s="69"/>
      <c r="T767" s="69"/>
      <c r="U767" s="69"/>
      <c r="V767" s="69"/>
      <c r="W767" s="69"/>
      <c r="X767" s="69"/>
      <c r="Y767" s="69"/>
    </row>
    <row r="768" spans="17:25">
      <c r="Q768" s="69"/>
      <c r="R768" s="69"/>
      <c r="S768" s="69"/>
      <c r="T768" s="69"/>
      <c r="U768" s="69"/>
      <c r="V768" s="69"/>
      <c r="W768" s="69"/>
      <c r="X768" s="69"/>
      <c r="Y768" s="69"/>
    </row>
    <row r="769" spans="17:25">
      <c r="Q769" s="69"/>
      <c r="R769" s="69"/>
      <c r="S769" s="69"/>
      <c r="T769" s="69"/>
      <c r="U769" s="69"/>
      <c r="V769" s="69"/>
      <c r="W769" s="69"/>
      <c r="X769" s="69"/>
      <c r="Y769" s="69"/>
    </row>
    <row r="770" spans="17:25">
      <c r="Q770" s="69"/>
      <c r="R770" s="69"/>
      <c r="S770" s="69"/>
      <c r="T770" s="69"/>
      <c r="U770" s="69"/>
      <c r="V770" s="69"/>
      <c r="W770" s="69"/>
      <c r="X770" s="69"/>
      <c r="Y770" s="69"/>
    </row>
    <row r="771" spans="17:25">
      <c r="Q771" s="69"/>
      <c r="R771" s="69"/>
      <c r="S771" s="69"/>
      <c r="T771" s="69"/>
      <c r="U771" s="69"/>
      <c r="V771" s="69"/>
      <c r="W771" s="69"/>
      <c r="X771" s="69"/>
      <c r="Y771" s="69"/>
    </row>
    <row r="772" spans="17:25">
      <c r="Q772" s="69"/>
      <c r="R772" s="69"/>
      <c r="S772" s="69"/>
      <c r="T772" s="69"/>
      <c r="U772" s="69"/>
      <c r="V772" s="69"/>
      <c r="W772" s="69"/>
      <c r="X772" s="69"/>
      <c r="Y772" s="69"/>
    </row>
    <row r="773" spans="17:25">
      <c r="Q773" s="69"/>
      <c r="R773" s="69"/>
      <c r="S773" s="69"/>
      <c r="T773" s="69"/>
      <c r="U773" s="69"/>
      <c r="V773" s="69"/>
      <c r="W773" s="69"/>
      <c r="X773" s="69"/>
      <c r="Y773" s="69"/>
    </row>
    <row r="774" spans="17:25">
      <c r="Q774" s="69"/>
      <c r="R774" s="69"/>
      <c r="S774" s="69"/>
      <c r="T774" s="69"/>
      <c r="U774" s="69"/>
      <c r="V774" s="69"/>
      <c r="W774" s="69"/>
      <c r="X774" s="69"/>
      <c r="Y774" s="69"/>
    </row>
    <row r="775" spans="17:25">
      <c r="Q775" s="69"/>
      <c r="R775" s="69"/>
      <c r="S775" s="69"/>
      <c r="T775" s="69"/>
      <c r="U775" s="69"/>
      <c r="V775" s="69"/>
      <c r="W775" s="69"/>
      <c r="X775" s="69"/>
      <c r="Y775" s="69"/>
    </row>
    <row r="776" spans="17:25">
      <c r="Q776" s="69"/>
      <c r="R776" s="69"/>
      <c r="S776" s="69"/>
      <c r="T776" s="69"/>
      <c r="U776" s="69"/>
      <c r="V776" s="69"/>
      <c r="W776" s="69"/>
      <c r="X776" s="69"/>
      <c r="Y776" s="69"/>
    </row>
    <row r="777" spans="17:25">
      <c r="Q777" s="69"/>
      <c r="R777" s="69"/>
      <c r="S777" s="69"/>
      <c r="T777" s="69"/>
      <c r="U777" s="69"/>
      <c r="V777" s="69"/>
      <c r="W777" s="69"/>
      <c r="X777" s="69"/>
      <c r="Y777" s="69"/>
    </row>
    <row r="778" spans="17:25">
      <c r="Q778" s="69"/>
      <c r="R778" s="69"/>
      <c r="S778" s="69"/>
      <c r="T778" s="69"/>
      <c r="U778" s="69"/>
      <c r="V778" s="69"/>
      <c r="W778" s="69"/>
      <c r="X778" s="69"/>
      <c r="Y778" s="69"/>
    </row>
    <row r="779" spans="17:25">
      <c r="Q779" s="69"/>
      <c r="R779" s="69"/>
      <c r="S779" s="69"/>
      <c r="T779" s="69"/>
      <c r="U779" s="69"/>
      <c r="V779" s="69"/>
      <c r="W779" s="69"/>
      <c r="X779" s="69"/>
      <c r="Y779" s="69"/>
    </row>
    <row r="780" spans="17:25">
      <c r="Q780" s="69"/>
      <c r="R780" s="69"/>
      <c r="S780" s="69"/>
      <c r="T780" s="69"/>
      <c r="U780" s="69"/>
      <c r="V780" s="69"/>
      <c r="W780" s="69"/>
      <c r="X780" s="69"/>
      <c r="Y780" s="69"/>
    </row>
    <row r="781" spans="17:25">
      <c r="Q781" s="69"/>
      <c r="R781" s="69"/>
      <c r="S781" s="69"/>
      <c r="T781" s="69"/>
      <c r="U781" s="69"/>
      <c r="V781" s="69"/>
      <c r="W781" s="69"/>
      <c r="X781" s="69"/>
      <c r="Y781" s="69"/>
    </row>
    <row r="782" spans="17:25">
      <c r="Q782" s="69"/>
      <c r="R782" s="69"/>
      <c r="S782" s="69"/>
      <c r="T782" s="69"/>
      <c r="U782" s="69"/>
      <c r="V782" s="69"/>
      <c r="W782" s="69"/>
      <c r="X782" s="69"/>
      <c r="Y782" s="69"/>
    </row>
    <row r="783" spans="17:25">
      <c r="Q783" s="69"/>
      <c r="R783" s="69"/>
      <c r="S783" s="69"/>
      <c r="T783" s="69"/>
      <c r="U783" s="69"/>
      <c r="V783" s="69"/>
      <c r="W783" s="69"/>
      <c r="X783" s="69"/>
      <c r="Y783" s="69"/>
    </row>
    <row r="784" spans="17:25">
      <c r="Q784" s="69"/>
      <c r="R784" s="69"/>
      <c r="S784" s="69"/>
      <c r="T784" s="69"/>
      <c r="U784" s="69"/>
      <c r="V784" s="69"/>
      <c r="W784" s="69"/>
      <c r="X784" s="69"/>
      <c r="Y784" s="69"/>
    </row>
    <row r="785" spans="17:25">
      <c r="Q785" s="69"/>
      <c r="R785" s="69"/>
      <c r="S785" s="69"/>
      <c r="T785" s="69"/>
      <c r="U785" s="69"/>
      <c r="V785" s="69"/>
      <c r="W785" s="69"/>
      <c r="X785" s="69"/>
      <c r="Y785" s="69"/>
    </row>
    <row r="786" spans="17:25">
      <c r="Q786" s="69"/>
      <c r="R786" s="69"/>
      <c r="S786" s="69"/>
      <c r="T786" s="69"/>
      <c r="U786" s="69"/>
      <c r="V786" s="69"/>
      <c r="W786" s="69"/>
      <c r="X786" s="69"/>
      <c r="Y786" s="69"/>
    </row>
    <row r="787" spans="17:25">
      <c r="Q787" s="69"/>
      <c r="R787" s="69"/>
      <c r="S787" s="69"/>
      <c r="T787" s="69"/>
      <c r="U787" s="69"/>
      <c r="V787" s="69"/>
      <c r="W787" s="69"/>
      <c r="X787" s="69"/>
      <c r="Y787" s="69"/>
    </row>
    <row r="788" spans="17:25">
      <c r="Q788" s="69"/>
      <c r="R788" s="69"/>
      <c r="S788" s="69"/>
      <c r="T788" s="69"/>
      <c r="U788" s="69"/>
      <c r="V788" s="69"/>
      <c r="W788" s="69"/>
      <c r="X788" s="69"/>
      <c r="Y788" s="69"/>
    </row>
    <row r="789" spans="17:25">
      <c r="Q789" s="69"/>
      <c r="R789" s="69"/>
      <c r="S789" s="69"/>
      <c r="T789" s="69"/>
      <c r="U789" s="69"/>
      <c r="V789" s="69"/>
      <c r="W789" s="69"/>
      <c r="X789" s="69"/>
      <c r="Y789" s="69"/>
    </row>
    <row r="790" spans="17:25">
      <c r="Q790" s="69"/>
      <c r="R790" s="69"/>
      <c r="S790" s="69"/>
      <c r="T790" s="69"/>
      <c r="U790" s="69"/>
      <c r="V790" s="69"/>
      <c r="W790" s="69"/>
      <c r="X790" s="69"/>
      <c r="Y790" s="69"/>
    </row>
    <row r="791" spans="17:25">
      <c r="Q791" s="69"/>
      <c r="R791" s="69"/>
      <c r="S791" s="69"/>
      <c r="T791" s="69"/>
      <c r="U791" s="69"/>
      <c r="V791" s="69"/>
      <c r="W791" s="69"/>
      <c r="X791" s="69"/>
      <c r="Y791" s="69"/>
    </row>
    <row r="792" spans="17:25">
      <c r="Q792" s="69"/>
      <c r="R792" s="69"/>
      <c r="S792" s="69"/>
      <c r="T792" s="69"/>
      <c r="U792" s="69"/>
      <c r="V792" s="69"/>
      <c r="W792" s="69"/>
      <c r="X792" s="69"/>
      <c r="Y792" s="69"/>
    </row>
    <row r="793" spans="17:25">
      <c r="Q793" s="69"/>
      <c r="R793" s="69"/>
      <c r="S793" s="69"/>
      <c r="T793" s="69"/>
      <c r="U793" s="69"/>
      <c r="V793" s="69"/>
      <c r="W793" s="69"/>
      <c r="X793" s="69"/>
      <c r="Y793" s="69"/>
    </row>
    <row r="794" spans="17:25">
      <c r="Q794" s="69"/>
      <c r="R794" s="69"/>
      <c r="S794" s="69"/>
      <c r="T794" s="69"/>
      <c r="U794" s="69"/>
      <c r="V794" s="69"/>
      <c r="W794" s="69"/>
      <c r="X794" s="69"/>
      <c r="Y794" s="69"/>
    </row>
    <row r="795" spans="17:25">
      <c r="Q795" s="69"/>
      <c r="R795" s="69"/>
      <c r="S795" s="69"/>
      <c r="T795" s="69"/>
      <c r="U795" s="69"/>
      <c r="V795" s="69"/>
      <c r="W795" s="69"/>
      <c r="X795" s="69"/>
      <c r="Y795" s="69"/>
    </row>
    <row r="796" spans="17:25">
      <c r="Q796" s="69"/>
      <c r="R796" s="69"/>
      <c r="S796" s="69"/>
      <c r="T796" s="69"/>
      <c r="U796" s="69"/>
      <c r="V796" s="69"/>
      <c r="W796" s="69"/>
      <c r="X796" s="69"/>
      <c r="Y796" s="69"/>
    </row>
    <row r="797" spans="17:25">
      <c r="Q797" s="69"/>
      <c r="R797" s="69"/>
      <c r="S797" s="69"/>
      <c r="T797" s="69"/>
      <c r="U797" s="69"/>
      <c r="V797" s="69"/>
      <c r="W797" s="69"/>
      <c r="X797" s="69"/>
      <c r="Y797" s="69"/>
    </row>
    <row r="798" spans="17:25">
      <c r="Q798" s="69"/>
      <c r="R798" s="69"/>
      <c r="S798" s="69"/>
      <c r="T798" s="69"/>
      <c r="U798" s="69"/>
      <c r="V798" s="69"/>
      <c r="W798" s="69"/>
      <c r="X798" s="69"/>
      <c r="Y798" s="69"/>
    </row>
    <row r="799" spans="17:25">
      <c r="Q799" s="69"/>
      <c r="R799" s="69"/>
      <c r="S799" s="69"/>
      <c r="T799" s="69"/>
      <c r="U799" s="69"/>
      <c r="V799" s="69"/>
      <c r="W799" s="69"/>
      <c r="X799" s="69"/>
      <c r="Y799" s="69"/>
    </row>
    <row r="800" spans="17:25">
      <c r="Q800" s="69"/>
      <c r="R800" s="69"/>
      <c r="S800" s="69"/>
      <c r="T800" s="69"/>
      <c r="U800" s="69"/>
      <c r="V800" s="69"/>
      <c r="W800" s="69"/>
      <c r="X800" s="69"/>
      <c r="Y800" s="69"/>
    </row>
    <row r="801" spans="17:25">
      <c r="Q801" s="69"/>
      <c r="R801" s="69"/>
      <c r="S801" s="69"/>
      <c r="T801" s="69"/>
      <c r="U801" s="69"/>
      <c r="V801" s="69"/>
      <c r="W801" s="69"/>
      <c r="X801" s="69"/>
      <c r="Y801" s="69"/>
    </row>
    <row r="802" spans="17:25">
      <c r="Q802" s="69"/>
      <c r="R802" s="69"/>
      <c r="S802" s="69"/>
      <c r="T802" s="69"/>
      <c r="U802" s="69"/>
      <c r="V802" s="69"/>
      <c r="W802" s="69"/>
      <c r="X802" s="69"/>
      <c r="Y802" s="69"/>
    </row>
    <row r="803" spans="17:25">
      <c r="Q803" s="69"/>
      <c r="R803" s="69"/>
      <c r="S803" s="69"/>
      <c r="T803" s="69"/>
      <c r="U803" s="69"/>
      <c r="V803" s="69"/>
      <c r="W803" s="69"/>
      <c r="X803" s="69"/>
      <c r="Y803" s="69"/>
    </row>
    <row r="804" spans="17:25">
      <c r="Q804" s="69"/>
      <c r="R804" s="69"/>
      <c r="S804" s="69"/>
      <c r="T804" s="69"/>
      <c r="U804" s="69"/>
      <c r="V804" s="69"/>
      <c r="W804" s="69"/>
      <c r="X804" s="69"/>
      <c r="Y804" s="69"/>
    </row>
    <row r="805" spans="17:25">
      <c r="Q805" s="69"/>
      <c r="R805" s="69"/>
      <c r="S805" s="69"/>
      <c r="T805" s="69"/>
      <c r="U805" s="69"/>
      <c r="V805" s="69"/>
      <c r="W805" s="69"/>
      <c r="X805" s="69"/>
      <c r="Y805" s="69"/>
    </row>
    <row r="806" spans="17:25">
      <c r="Q806" s="69"/>
      <c r="R806" s="69"/>
      <c r="S806" s="69"/>
      <c r="T806" s="69"/>
      <c r="U806" s="69"/>
      <c r="V806" s="69"/>
      <c r="W806" s="69"/>
      <c r="X806" s="69"/>
      <c r="Y806" s="69"/>
    </row>
    <row r="807" spans="17:25">
      <c r="Q807" s="69"/>
      <c r="R807" s="69"/>
      <c r="S807" s="69"/>
      <c r="T807" s="69"/>
      <c r="U807" s="69"/>
      <c r="V807" s="69"/>
      <c r="W807" s="69"/>
      <c r="X807" s="69"/>
      <c r="Y807" s="69"/>
    </row>
    <row r="808" spans="17:25">
      <c r="Q808" s="69"/>
      <c r="R808" s="69"/>
      <c r="S808" s="69"/>
      <c r="T808" s="69"/>
      <c r="U808" s="69"/>
      <c r="V808" s="69"/>
      <c r="W808" s="69"/>
      <c r="X808" s="69"/>
      <c r="Y808" s="69"/>
    </row>
    <row r="809" spans="17:25">
      <c r="Q809" s="69"/>
      <c r="R809" s="69"/>
      <c r="S809" s="69"/>
      <c r="T809" s="69"/>
      <c r="U809" s="69"/>
      <c r="V809" s="69"/>
      <c r="W809" s="69"/>
      <c r="X809" s="69"/>
      <c r="Y809" s="69"/>
    </row>
    <row r="810" spans="17:25">
      <c r="Q810" s="69"/>
      <c r="R810" s="69"/>
      <c r="S810" s="69"/>
      <c r="T810" s="69"/>
      <c r="U810" s="69"/>
      <c r="V810" s="69"/>
      <c r="W810" s="69"/>
      <c r="X810" s="69"/>
      <c r="Y810" s="69"/>
    </row>
    <row r="811" spans="17:25">
      <c r="Q811" s="69"/>
      <c r="R811" s="69"/>
      <c r="S811" s="69"/>
      <c r="T811" s="69"/>
      <c r="U811" s="69"/>
      <c r="V811" s="69"/>
      <c r="W811" s="69"/>
      <c r="X811" s="69"/>
      <c r="Y811" s="69"/>
    </row>
    <row r="812" spans="17:25">
      <c r="Q812" s="69"/>
      <c r="R812" s="69"/>
      <c r="S812" s="69"/>
      <c r="T812" s="69"/>
      <c r="U812" s="69"/>
      <c r="V812" s="69"/>
      <c r="W812" s="69"/>
      <c r="X812" s="69"/>
      <c r="Y812" s="69"/>
    </row>
    <row r="813" spans="17:25">
      <c r="Q813" s="69"/>
      <c r="R813" s="69"/>
      <c r="S813" s="69"/>
      <c r="T813" s="69"/>
      <c r="U813" s="69"/>
      <c r="V813" s="69"/>
      <c r="W813" s="69"/>
      <c r="X813" s="69"/>
      <c r="Y813" s="69"/>
    </row>
    <row r="814" spans="17:25">
      <c r="Q814" s="69"/>
      <c r="R814" s="69"/>
      <c r="S814" s="69"/>
      <c r="T814" s="69"/>
      <c r="U814" s="69"/>
      <c r="V814" s="69"/>
      <c r="W814" s="69"/>
      <c r="X814" s="69"/>
      <c r="Y814" s="69"/>
    </row>
    <row r="815" spans="17:25">
      <c r="Q815" s="69"/>
      <c r="R815" s="69"/>
      <c r="S815" s="69"/>
      <c r="T815" s="69"/>
      <c r="U815" s="69"/>
      <c r="V815" s="69"/>
      <c r="W815" s="69"/>
      <c r="X815" s="69"/>
      <c r="Y815" s="69"/>
    </row>
    <row r="816" spans="17:25">
      <c r="Q816" s="69"/>
      <c r="R816" s="69"/>
      <c r="S816" s="69"/>
      <c r="T816" s="69"/>
      <c r="U816" s="69"/>
      <c r="V816" s="69"/>
      <c r="W816" s="69"/>
      <c r="X816" s="69"/>
      <c r="Y816" s="69"/>
    </row>
    <row r="817" spans="17:25">
      <c r="Q817" s="69"/>
      <c r="R817" s="69"/>
      <c r="S817" s="69"/>
      <c r="T817" s="69"/>
      <c r="U817" s="69"/>
      <c r="V817" s="69"/>
      <c r="W817" s="69"/>
      <c r="X817" s="69"/>
      <c r="Y817" s="69"/>
    </row>
    <row r="818" spans="17:25">
      <c r="Q818" s="69"/>
      <c r="R818" s="69"/>
      <c r="S818" s="69"/>
      <c r="T818" s="69"/>
      <c r="U818" s="69"/>
      <c r="V818" s="69"/>
      <c r="W818" s="69"/>
      <c r="X818" s="69"/>
      <c r="Y818" s="69"/>
    </row>
    <row r="819" spans="17:25">
      <c r="Q819" s="69"/>
      <c r="R819" s="69"/>
      <c r="S819" s="69"/>
      <c r="T819" s="69"/>
      <c r="U819" s="69"/>
      <c r="V819" s="69"/>
      <c r="W819" s="69"/>
      <c r="X819" s="69"/>
      <c r="Y819" s="69"/>
    </row>
    <row r="820" spans="17:25">
      <c r="Q820" s="69"/>
      <c r="R820" s="69"/>
      <c r="S820" s="69"/>
      <c r="T820" s="69"/>
      <c r="U820" s="69"/>
      <c r="V820" s="69"/>
      <c r="W820" s="69"/>
      <c r="X820" s="69"/>
      <c r="Y820" s="69"/>
    </row>
    <row r="821" spans="17:25">
      <c r="Q821" s="69"/>
      <c r="R821" s="69"/>
      <c r="S821" s="69"/>
      <c r="T821" s="69"/>
      <c r="U821" s="69"/>
      <c r="V821" s="69"/>
      <c r="W821" s="69"/>
      <c r="X821" s="69"/>
      <c r="Y821" s="69"/>
    </row>
    <row r="822" spans="17:25">
      <c r="Q822" s="69"/>
      <c r="R822" s="69"/>
      <c r="S822" s="69"/>
      <c r="T822" s="69"/>
      <c r="U822" s="69"/>
      <c r="V822" s="69"/>
      <c r="W822" s="69"/>
      <c r="X822" s="69"/>
      <c r="Y822" s="69"/>
    </row>
    <row r="823" spans="17:25">
      <c r="Q823" s="69"/>
      <c r="R823" s="69"/>
      <c r="S823" s="69"/>
      <c r="T823" s="69"/>
      <c r="U823" s="69"/>
      <c r="V823" s="69"/>
      <c r="W823" s="69"/>
      <c r="X823" s="69"/>
      <c r="Y823" s="69"/>
    </row>
    <row r="824" spans="17:25">
      <c r="Q824" s="69"/>
      <c r="R824" s="69"/>
      <c r="S824" s="69"/>
      <c r="T824" s="69"/>
      <c r="U824" s="69"/>
      <c r="V824" s="69"/>
      <c r="W824" s="69"/>
      <c r="X824" s="69"/>
      <c r="Y824" s="69"/>
    </row>
    <row r="825" spans="17:25">
      <c r="Q825" s="69"/>
      <c r="R825" s="69"/>
      <c r="S825" s="69"/>
      <c r="T825" s="69"/>
      <c r="U825" s="69"/>
      <c r="V825" s="69"/>
      <c r="W825" s="69"/>
      <c r="X825" s="69"/>
      <c r="Y825" s="69"/>
    </row>
    <row r="826" spans="17:25">
      <c r="Q826" s="69"/>
      <c r="R826" s="69"/>
      <c r="S826" s="69"/>
      <c r="T826" s="69"/>
      <c r="U826" s="69"/>
      <c r="V826" s="69"/>
      <c r="W826" s="69"/>
      <c r="X826" s="69"/>
      <c r="Y826" s="69"/>
    </row>
    <row r="827" spans="17:25">
      <c r="Q827" s="69"/>
      <c r="R827" s="69"/>
      <c r="S827" s="69"/>
      <c r="T827" s="69"/>
      <c r="U827" s="69"/>
      <c r="V827" s="69"/>
      <c r="W827" s="69"/>
      <c r="X827" s="69"/>
      <c r="Y827" s="69"/>
    </row>
    <row r="828" spans="17:25">
      <c r="Q828" s="69"/>
      <c r="R828" s="69"/>
      <c r="S828" s="69"/>
      <c r="T828" s="69"/>
      <c r="U828" s="69"/>
      <c r="V828" s="69"/>
      <c r="W828" s="69"/>
      <c r="X828" s="69"/>
      <c r="Y828" s="69"/>
    </row>
    <row r="829" spans="17:25">
      <c r="Q829" s="69"/>
      <c r="R829" s="69"/>
      <c r="S829" s="69"/>
      <c r="T829" s="69"/>
      <c r="U829" s="69"/>
      <c r="V829" s="69"/>
      <c r="W829" s="69"/>
      <c r="X829" s="69"/>
      <c r="Y829" s="69"/>
    </row>
    <row r="830" spans="17:25">
      <c r="Q830" s="69"/>
      <c r="R830" s="69"/>
      <c r="S830" s="69"/>
      <c r="T830" s="69"/>
      <c r="U830" s="69"/>
      <c r="V830" s="69"/>
      <c r="W830" s="69"/>
      <c r="X830" s="69"/>
      <c r="Y830" s="69"/>
    </row>
    <row r="831" spans="17:25">
      <c r="Q831" s="69"/>
      <c r="R831" s="69"/>
      <c r="S831" s="69"/>
      <c r="T831" s="69"/>
      <c r="U831" s="69"/>
      <c r="V831" s="69"/>
      <c r="W831" s="69"/>
      <c r="X831" s="69"/>
      <c r="Y831" s="69"/>
    </row>
    <row r="832" spans="17:25">
      <c r="Q832" s="69"/>
      <c r="R832" s="69"/>
      <c r="S832" s="69"/>
      <c r="T832" s="69"/>
      <c r="U832" s="69"/>
      <c r="V832" s="69"/>
      <c r="W832" s="69"/>
      <c r="X832" s="69"/>
      <c r="Y832" s="69"/>
    </row>
    <row r="833" spans="17:25">
      <c r="Q833" s="69"/>
      <c r="R833" s="69"/>
      <c r="S833" s="69"/>
      <c r="T833" s="69"/>
      <c r="U833" s="69"/>
      <c r="V833" s="69"/>
      <c r="W833" s="69"/>
      <c r="X833" s="69"/>
      <c r="Y833" s="69"/>
    </row>
    <row r="834" spans="17:25">
      <c r="Q834" s="69"/>
      <c r="R834" s="69"/>
      <c r="S834" s="69"/>
      <c r="T834" s="69"/>
      <c r="U834" s="69"/>
      <c r="V834" s="69"/>
      <c r="W834" s="69"/>
      <c r="X834" s="69"/>
      <c r="Y834" s="69"/>
    </row>
    <row r="835" spans="17:25">
      <c r="Q835" s="69"/>
      <c r="R835" s="69"/>
      <c r="S835" s="69"/>
      <c r="T835" s="69"/>
      <c r="U835" s="69"/>
      <c r="V835" s="69"/>
      <c r="W835" s="69"/>
      <c r="X835" s="69"/>
      <c r="Y835" s="69"/>
    </row>
    <row r="836" spans="17:25">
      <c r="Q836" s="69"/>
      <c r="R836" s="69"/>
      <c r="S836" s="69"/>
      <c r="T836" s="69"/>
      <c r="U836" s="69"/>
      <c r="V836" s="69"/>
      <c r="W836" s="69"/>
      <c r="X836" s="69"/>
      <c r="Y836" s="69"/>
    </row>
    <row r="837" spans="17:25">
      <c r="Q837" s="69"/>
      <c r="R837" s="69"/>
      <c r="S837" s="69"/>
      <c r="T837" s="69"/>
      <c r="U837" s="69"/>
      <c r="V837" s="69"/>
      <c r="W837" s="69"/>
      <c r="X837" s="69"/>
      <c r="Y837" s="69"/>
    </row>
    <row r="838" spans="17:25">
      <c r="Q838" s="69"/>
      <c r="R838" s="69"/>
      <c r="S838" s="69"/>
      <c r="T838" s="69"/>
      <c r="U838" s="69"/>
      <c r="V838" s="69"/>
      <c r="W838" s="69"/>
      <c r="X838" s="69"/>
      <c r="Y838" s="69"/>
    </row>
    <row r="839" spans="17:25">
      <c r="Q839" s="69"/>
      <c r="R839" s="69"/>
      <c r="S839" s="69"/>
      <c r="T839" s="69"/>
      <c r="U839" s="69"/>
      <c r="V839" s="69"/>
      <c r="W839" s="69"/>
      <c r="X839" s="69"/>
      <c r="Y839" s="69"/>
    </row>
    <row r="840" spans="17:25">
      <c r="Q840" s="69"/>
      <c r="R840" s="69"/>
      <c r="S840" s="69"/>
      <c r="T840" s="69"/>
      <c r="U840" s="69"/>
      <c r="V840" s="69"/>
      <c r="W840" s="69"/>
      <c r="X840" s="69"/>
      <c r="Y840" s="69"/>
    </row>
    <row r="841" spans="17:25">
      <c r="Q841" s="69"/>
      <c r="R841" s="69"/>
      <c r="S841" s="69"/>
      <c r="T841" s="69"/>
      <c r="U841" s="69"/>
      <c r="V841" s="69"/>
      <c r="W841" s="69"/>
      <c r="X841" s="69"/>
      <c r="Y841" s="69"/>
    </row>
    <row r="842" spans="17:25">
      <c r="Q842" s="69"/>
      <c r="R842" s="69"/>
      <c r="S842" s="69"/>
      <c r="T842" s="69"/>
      <c r="U842" s="69"/>
      <c r="V842" s="69"/>
      <c r="W842" s="69"/>
      <c r="X842" s="69"/>
      <c r="Y842" s="69"/>
    </row>
    <row r="843" spans="17:25">
      <c r="Q843" s="69"/>
      <c r="R843" s="69"/>
      <c r="S843" s="69"/>
      <c r="T843" s="69"/>
      <c r="U843" s="69"/>
      <c r="V843" s="69"/>
      <c r="W843" s="69"/>
      <c r="X843" s="69"/>
      <c r="Y843" s="69"/>
    </row>
    <row r="844" spans="17:25">
      <c r="Q844" s="69"/>
      <c r="R844" s="69"/>
      <c r="S844" s="69"/>
      <c r="T844" s="69"/>
      <c r="U844" s="69"/>
      <c r="V844" s="69"/>
      <c r="W844" s="69"/>
      <c r="X844" s="69"/>
      <c r="Y844" s="69"/>
    </row>
    <row r="845" spans="17:25">
      <c r="Q845" s="69"/>
      <c r="R845" s="69"/>
      <c r="S845" s="69"/>
      <c r="T845" s="69"/>
      <c r="U845" s="69"/>
      <c r="V845" s="69"/>
      <c r="W845" s="69"/>
      <c r="X845" s="69"/>
      <c r="Y845" s="69"/>
    </row>
    <row r="846" spans="17:25">
      <c r="Q846" s="69"/>
      <c r="R846" s="69"/>
      <c r="S846" s="69"/>
      <c r="T846" s="69"/>
      <c r="U846" s="69"/>
      <c r="V846" s="69"/>
      <c r="W846" s="69"/>
      <c r="X846" s="69"/>
      <c r="Y846" s="69"/>
    </row>
    <row r="847" spans="17:25">
      <c r="Q847" s="69"/>
      <c r="R847" s="69"/>
      <c r="S847" s="69"/>
      <c r="T847" s="69"/>
      <c r="U847" s="69"/>
      <c r="V847" s="69"/>
      <c r="W847" s="69"/>
      <c r="X847" s="69"/>
      <c r="Y847" s="69"/>
    </row>
    <row r="848" spans="17:25">
      <c r="Q848" s="69"/>
      <c r="R848" s="69"/>
      <c r="S848" s="69"/>
      <c r="T848" s="69"/>
      <c r="U848" s="69"/>
      <c r="V848" s="69"/>
      <c r="W848" s="69"/>
      <c r="X848" s="69"/>
      <c r="Y848" s="69"/>
    </row>
    <row r="849" spans="17:25">
      <c r="Q849" s="69"/>
      <c r="R849" s="69"/>
      <c r="S849" s="69"/>
      <c r="T849" s="69"/>
      <c r="U849" s="69"/>
      <c r="V849" s="69"/>
      <c r="W849" s="69"/>
      <c r="X849" s="69"/>
      <c r="Y849" s="69"/>
    </row>
    <row r="850" spans="17:25">
      <c r="Q850" s="69"/>
      <c r="R850" s="69"/>
      <c r="S850" s="69"/>
      <c r="T850" s="69"/>
      <c r="U850" s="69"/>
      <c r="V850" s="69"/>
      <c r="W850" s="69"/>
      <c r="X850" s="69"/>
      <c r="Y850" s="69"/>
    </row>
    <row r="851" spans="17:25">
      <c r="Q851" s="69"/>
      <c r="R851" s="69"/>
      <c r="S851" s="69"/>
      <c r="T851" s="69"/>
      <c r="U851" s="69"/>
      <c r="V851" s="69"/>
      <c r="W851" s="69"/>
      <c r="X851" s="69"/>
      <c r="Y851" s="69"/>
    </row>
    <row r="852" spans="17:25">
      <c r="Q852" s="69"/>
      <c r="R852" s="69"/>
      <c r="S852" s="69"/>
      <c r="T852" s="69"/>
      <c r="U852" s="69"/>
      <c r="V852" s="69"/>
      <c r="W852" s="69"/>
      <c r="X852" s="69"/>
      <c r="Y852" s="69"/>
    </row>
    <row r="853" spans="17:25">
      <c r="Q853" s="69"/>
      <c r="R853" s="69"/>
      <c r="S853" s="69"/>
      <c r="T853" s="69"/>
      <c r="U853" s="69"/>
      <c r="V853" s="69"/>
      <c r="W853" s="69"/>
      <c r="X853" s="69"/>
      <c r="Y853" s="69"/>
    </row>
    <row r="854" spans="17:25">
      <c r="Q854" s="69"/>
      <c r="R854" s="69"/>
      <c r="S854" s="69"/>
      <c r="T854" s="69"/>
      <c r="U854" s="69"/>
      <c r="V854" s="69"/>
      <c r="W854" s="69"/>
      <c r="X854" s="69"/>
      <c r="Y854" s="69"/>
    </row>
    <row r="855" spans="17:25">
      <c r="Q855" s="69"/>
      <c r="R855" s="69"/>
      <c r="S855" s="69"/>
      <c r="T855" s="69"/>
      <c r="U855" s="69"/>
      <c r="V855" s="69"/>
      <c r="W855" s="69"/>
      <c r="X855" s="69"/>
      <c r="Y855" s="69"/>
    </row>
    <row r="856" spans="17:25">
      <c r="Q856" s="69"/>
      <c r="R856" s="69"/>
      <c r="S856" s="69"/>
      <c r="T856" s="69"/>
      <c r="U856" s="69"/>
      <c r="V856" s="69"/>
      <c r="W856" s="69"/>
      <c r="X856" s="69"/>
      <c r="Y856" s="69"/>
    </row>
    <row r="857" spans="17:25">
      <c r="Q857" s="69"/>
      <c r="R857" s="69"/>
      <c r="S857" s="69"/>
      <c r="T857" s="69"/>
      <c r="U857" s="69"/>
      <c r="V857" s="69"/>
      <c r="W857" s="69"/>
      <c r="X857" s="69"/>
      <c r="Y857" s="69"/>
    </row>
    <row r="858" spans="17:25">
      <c r="Q858" s="69"/>
      <c r="R858" s="69"/>
      <c r="S858" s="69"/>
      <c r="T858" s="69"/>
      <c r="U858" s="69"/>
      <c r="V858" s="69"/>
      <c r="W858" s="69"/>
      <c r="X858" s="69"/>
      <c r="Y858" s="69"/>
    </row>
    <row r="859" spans="17:25">
      <c r="Q859" s="69"/>
      <c r="R859" s="69"/>
      <c r="S859" s="69"/>
      <c r="T859" s="69"/>
      <c r="U859" s="69"/>
      <c r="V859" s="69"/>
      <c r="W859" s="69"/>
      <c r="X859" s="69"/>
      <c r="Y859" s="69"/>
    </row>
    <row r="860" spans="17:25">
      <c r="Q860" s="69"/>
      <c r="R860" s="69"/>
      <c r="S860" s="69"/>
      <c r="T860" s="69"/>
      <c r="U860" s="69"/>
      <c r="V860" s="69"/>
      <c r="W860" s="69"/>
      <c r="X860" s="69"/>
      <c r="Y860" s="69"/>
    </row>
    <row r="861" spans="17:25">
      <c r="Q861" s="69"/>
      <c r="R861" s="69"/>
      <c r="S861" s="69"/>
      <c r="T861" s="69"/>
      <c r="U861" s="69"/>
      <c r="V861" s="69"/>
      <c r="W861" s="69"/>
      <c r="X861" s="69"/>
      <c r="Y861" s="69"/>
    </row>
    <row r="862" spans="17:25">
      <c r="Q862" s="69"/>
      <c r="R862" s="69"/>
      <c r="S862" s="69"/>
      <c r="T862" s="69"/>
      <c r="U862" s="69"/>
      <c r="V862" s="69"/>
      <c r="W862" s="69"/>
      <c r="X862" s="69"/>
      <c r="Y862" s="69"/>
    </row>
    <row r="863" spans="17:25">
      <c r="Q863" s="69"/>
      <c r="R863" s="69"/>
      <c r="S863" s="69"/>
      <c r="T863" s="69"/>
      <c r="U863" s="69"/>
      <c r="V863" s="69"/>
      <c r="W863" s="69"/>
      <c r="X863" s="69"/>
      <c r="Y863" s="69"/>
    </row>
    <row r="864" spans="17:25">
      <c r="Q864" s="69"/>
      <c r="R864" s="69"/>
      <c r="S864" s="69"/>
      <c r="T864" s="69"/>
      <c r="U864" s="69"/>
      <c r="V864" s="69"/>
      <c r="W864" s="69"/>
      <c r="X864" s="69"/>
      <c r="Y864" s="69"/>
    </row>
    <row r="865" spans="17:25">
      <c r="Q865" s="69"/>
      <c r="R865" s="69"/>
      <c r="S865" s="69"/>
      <c r="T865" s="69"/>
      <c r="U865" s="69"/>
      <c r="V865" s="69"/>
      <c r="W865" s="69"/>
      <c r="X865" s="69"/>
      <c r="Y865" s="69"/>
    </row>
    <row r="866" spans="17:25">
      <c r="Q866" s="69"/>
      <c r="R866" s="69"/>
      <c r="S866" s="69"/>
      <c r="T866" s="69"/>
      <c r="U866" s="69"/>
      <c r="V866" s="69"/>
      <c r="W866" s="69"/>
      <c r="X866" s="69"/>
      <c r="Y866" s="69"/>
    </row>
    <row r="867" spans="17:25">
      <c r="Q867" s="69"/>
      <c r="R867" s="69"/>
      <c r="S867" s="69"/>
      <c r="T867" s="69"/>
      <c r="U867" s="69"/>
      <c r="V867" s="69"/>
      <c r="W867" s="69"/>
      <c r="X867" s="69"/>
      <c r="Y867" s="69"/>
    </row>
    <row r="868" spans="17:25">
      <c r="Q868" s="69"/>
      <c r="R868" s="69"/>
      <c r="S868" s="69"/>
      <c r="T868" s="69"/>
      <c r="U868" s="69"/>
      <c r="V868" s="69"/>
      <c r="W868" s="69"/>
      <c r="X868" s="69"/>
      <c r="Y868" s="69"/>
    </row>
    <row r="869" spans="17:25">
      <c r="Q869" s="69"/>
      <c r="R869" s="69"/>
      <c r="S869" s="69"/>
      <c r="T869" s="69"/>
      <c r="U869" s="69"/>
      <c r="V869" s="69"/>
      <c r="W869" s="69"/>
      <c r="X869" s="69"/>
      <c r="Y869" s="69"/>
    </row>
    <row r="870" spans="17:25">
      <c r="Q870" s="69"/>
      <c r="R870" s="69"/>
      <c r="S870" s="69"/>
      <c r="T870" s="69"/>
      <c r="U870" s="69"/>
      <c r="V870" s="69"/>
      <c r="W870" s="69"/>
      <c r="X870" s="69"/>
      <c r="Y870" s="69"/>
    </row>
    <row r="871" spans="17:25">
      <c r="Q871" s="69"/>
      <c r="R871" s="69"/>
      <c r="S871" s="69"/>
      <c r="T871" s="69"/>
      <c r="U871" s="69"/>
      <c r="V871" s="69"/>
      <c r="W871" s="69"/>
      <c r="X871" s="69"/>
      <c r="Y871" s="69"/>
    </row>
    <row r="872" spans="17:25">
      <c r="Q872" s="69"/>
      <c r="R872" s="69"/>
      <c r="S872" s="69"/>
      <c r="T872" s="69"/>
      <c r="U872" s="69"/>
      <c r="V872" s="69"/>
      <c r="W872" s="69"/>
      <c r="X872" s="69"/>
      <c r="Y872" s="69"/>
    </row>
    <row r="873" spans="17:25">
      <c r="Q873" s="69"/>
      <c r="R873" s="69"/>
      <c r="S873" s="69"/>
      <c r="T873" s="69"/>
      <c r="U873" s="69"/>
      <c r="V873" s="69"/>
      <c r="W873" s="69"/>
      <c r="X873" s="69"/>
      <c r="Y873" s="69"/>
    </row>
    <row r="874" spans="17:25">
      <c r="Q874" s="69"/>
      <c r="R874" s="69"/>
      <c r="S874" s="69"/>
      <c r="T874" s="69"/>
      <c r="U874" s="69"/>
      <c r="V874" s="69"/>
      <c r="W874" s="69"/>
      <c r="X874" s="69"/>
      <c r="Y874" s="69"/>
    </row>
    <row r="875" spans="17:25">
      <c r="Q875" s="69"/>
      <c r="R875" s="69"/>
      <c r="S875" s="69"/>
      <c r="T875" s="69"/>
      <c r="U875" s="69"/>
      <c r="V875" s="69"/>
      <c r="W875" s="69"/>
      <c r="X875" s="69"/>
      <c r="Y875" s="69"/>
    </row>
    <row r="876" spans="17:25">
      <c r="Q876" s="69"/>
      <c r="R876" s="69"/>
      <c r="S876" s="69"/>
      <c r="T876" s="69"/>
      <c r="U876" s="69"/>
      <c r="V876" s="69"/>
      <c r="W876" s="69"/>
      <c r="X876" s="69"/>
      <c r="Y876" s="69"/>
    </row>
    <row r="877" spans="17:25">
      <c r="Q877" s="69"/>
      <c r="R877" s="69"/>
      <c r="S877" s="69"/>
      <c r="T877" s="69"/>
      <c r="U877" s="69"/>
      <c r="V877" s="69"/>
      <c r="W877" s="69"/>
      <c r="X877" s="69"/>
      <c r="Y877" s="69"/>
    </row>
    <row r="878" spans="17:25">
      <c r="Q878" s="69"/>
      <c r="R878" s="69"/>
      <c r="S878" s="69"/>
      <c r="T878" s="69"/>
      <c r="U878" s="69"/>
      <c r="V878" s="69"/>
      <c r="W878" s="69"/>
      <c r="X878" s="69"/>
      <c r="Y878" s="69"/>
    </row>
    <row r="879" spans="17:25">
      <c r="Q879" s="69"/>
      <c r="R879" s="69"/>
      <c r="S879" s="69"/>
      <c r="T879" s="69"/>
      <c r="U879" s="69"/>
      <c r="V879" s="69"/>
      <c r="W879" s="69"/>
      <c r="X879" s="69"/>
      <c r="Y879" s="69"/>
    </row>
    <row r="880" spans="17:25">
      <c r="Q880" s="69"/>
      <c r="R880" s="69"/>
      <c r="S880" s="69"/>
      <c r="T880" s="69"/>
      <c r="U880" s="69"/>
      <c r="V880" s="69"/>
      <c r="W880" s="69"/>
      <c r="X880" s="69"/>
      <c r="Y880" s="69"/>
    </row>
    <row r="881" spans="17:25">
      <c r="Q881" s="69"/>
      <c r="R881" s="69"/>
      <c r="S881" s="69"/>
      <c r="T881" s="69"/>
      <c r="U881" s="69"/>
      <c r="V881" s="69"/>
      <c r="W881" s="69"/>
      <c r="X881" s="69"/>
      <c r="Y881" s="69"/>
    </row>
    <row r="882" spans="17:25">
      <c r="Q882" s="69"/>
      <c r="R882" s="69"/>
      <c r="S882" s="69"/>
      <c r="T882" s="69"/>
      <c r="U882" s="69"/>
      <c r="V882" s="69"/>
      <c r="W882" s="69"/>
      <c r="X882" s="69"/>
      <c r="Y882" s="69"/>
    </row>
    <row r="883" spans="17:25">
      <c r="Q883" s="69"/>
      <c r="R883" s="69"/>
      <c r="S883" s="69"/>
      <c r="T883" s="69"/>
      <c r="U883" s="69"/>
      <c r="V883" s="69"/>
      <c r="W883" s="69"/>
      <c r="X883" s="69"/>
      <c r="Y883" s="69"/>
    </row>
    <row r="884" spans="17:25">
      <c r="Q884" s="69"/>
      <c r="R884" s="69"/>
      <c r="S884" s="69"/>
      <c r="T884" s="69"/>
      <c r="U884" s="69"/>
      <c r="V884" s="69"/>
      <c r="W884" s="69"/>
      <c r="X884" s="69"/>
      <c r="Y884" s="69"/>
    </row>
    <row r="885" spans="17:25">
      <c r="Q885" s="69"/>
      <c r="R885" s="69"/>
      <c r="S885" s="69"/>
      <c r="T885" s="69"/>
      <c r="U885" s="69"/>
      <c r="V885" s="69"/>
      <c r="W885" s="69"/>
      <c r="X885" s="69"/>
      <c r="Y885" s="69"/>
    </row>
    <row r="886" spans="17:25">
      <c r="Q886" s="69"/>
      <c r="R886" s="69"/>
      <c r="S886" s="69"/>
      <c r="T886" s="69"/>
      <c r="U886" s="69"/>
      <c r="V886" s="69"/>
      <c r="W886" s="69"/>
      <c r="X886" s="69"/>
      <c r="Y886" s="69"/>
    </row>
    <row r="887" spans="17:25">
      <c r="Q887" s="69"/>
      <c r="R887" s="69"/>
      <c r="S887" s="69"/>
      <c r="T887" s="69"/>
      <c r="U887" s="69"/>
      <c r="V887" s="69"/>
      <c r="W887" s="69"/>
      <c r="X887" s="69"/>
      <c r="Y887" s="69"/>
    </row>
    <row r="888" spans="17:25">
      <c r="Q888" s="69"/>
      <c r="R888" s="69"/>
      <c r="S888" s="69"/>
      <c r="T888" s="69"/>
      <c r="U888" s="69"/>
      <c r="V888" s="69"/>
      <c r="W888" s="69"/>
      <c r="X888" s="69"/>
      <c r="Y888" s="69"/>
    </row>
    <row r="889" spans="17:25">
      <c r="Q889" s="69"/>
      <c r="R889" s="69"/>
      <c r="S889" s="69"/>
      <c r="T889" s="69"/>
      <c r="U889" s="69"/>
      <c r="V889" s="69"/>
      <c r="W889" s="69"/>
      <c r="X889" s="69"/>
      <c r="Y889" s="69"/>
    </row>
    <row r="890" spans="17:25">
      <c r="Q890" s="69"/>
      <c r="R890" s="69"/>
      <c r="S890" s="69"/>
      <c r="T890" s="69"/>
      <c r="U890" s="69"/>
      <c r="V890" s="69"/>
      <c r="W890" s="69"/>
      <c r="X890" s="69"/>
      <c r="Y890" s="69"/>
    </row>
    <row r="891" spans="17:25">
      <c r="Q891" s="69"/>
      <c r="R891" s="69"/>
      <c r="S891" s="69"/>
      <c r="T891" s="69"/>
      <c r="U891" s="69"/>
      <c r="V891" s="69"/>
      <c r="W891" s="69"/>
      <c r="X891" s="69"/>
      <c r="Y891" s="69"/>
    </row>
    <row r="892" spans="17:25">
      <c r="Q892" s="69"/>
      <c r="R892" s="69"/>
      <c r="S892" s="69"/>
      <c r="T892" s="69"/>
      <c r="U892" s="69"/>
      <c r="V892" s="69"/>
      <c r="W892" s="69"/>
      <c r="X892" s="69"/>
      <c r="Y892" s="69"/>
    </row>
    <row r="893" spans="17:25">
      <c r="Q893" s="69"/>
      <c r="R893" s="69"/>
      <c r="S893" s="69"/>
      <c r="T893" s="69"/>
      <c r="U893" s="69"/>
      <c r="V893" s="69"/>
      <c r="W893" s="69"/>
      <c r="X893" s="69"/>
      <c r="Y893" s="69"/>
    </row>
    <row r="894" spans="17:25">
      <c r="Q894" s="69"/>
      <c r="R894" s="69"/>
      <c r="S894" s="69"/>
      <c r="T894" s="69"/>
      <c r="U894" s="69"/>
      <c r="V894" s="69"/>
      <c r="W894" s="69"/>
      <c r="X894" s="69"/>
      <c r="Y894" s="69"/>
    </row>
    <row r="895" spans="17:25">
      <c r="Q895" s="69"/>
      <c r="R895" s="69"/>
      <c r="S895" s="69"/>
      <c r="T895" s="69"/>
      <c r="U895" s="69"/>
      <c r="V895" s="69"/>
      <c r="W895" s="69"/>
      <c r="X895" s="69"/>
      <c r="Y895" s="69"/>
    </row>
    <row r="896" spans="17:25">
      <c r="Q896" s="69"/>
      <c r="R896" s="69"/>
      <c r="S896" s="69"/>
      <c r="T896" s="69"/>
      <c r="U896" s="69"/>
      <c r="V896" s="69"/>
      <c r="W896" s="69"/>
      <c r="X896" s="69"/>
      <c r="Y896" s="69"/>
    </row>
    <row r="897" spans="17:25">
      <c r="Q897" s="69"/>
      <c r="R897" s="69"/>
      <c r="S897" s="69"/>
      <c r="T897" s="69"/>
      <c r="U897" s="69"/>
      <c r="V897" s="69"/>
      <c r="W897" s="69"/>
      <c r="X897" s="69"/>
      <c r="Y897" s="69"/>
    </row>
    <row r="898" spans="17:25">
      <c r="Q898" s="69"/>
      <c r="R898" s="69"/>
      <c r="S898" s="69"/>
      <c r="T898" s="69"/>
      <c r="U898" s="69"/>
      <c r="V898" s="69"/>
      <c r="W898" s="69"/>
      <c r="X898" s="69"/>
      <c r="Y898" s="69"/>
    </row>
    <row r="899" spans="17:25">
      <c r="Q899" s="69"/>
      <c r="R899" s="69"/>
      <c r="S899" s="69"/>
      <c r="T899" s="69"/>
      <c r="U899" s="69"/>
      <c r="V899" s="69"/>
      <c r="W899" s="69"/>
      <c r="X899" s="69"/>
      <c r="Y899" s="69"/>
    </row>
    <row r="900" spans="17:25">
      <c r="Q900" s="69"/>
      <c r="R900" s="69"/>
      <c r="S900" s="69"/>
      <c r="T900" s="69"/>
      <c r="U900" s="69"/>
      <c r="V900" s="69"/>
      <c r="W900" s="69"/>
      <c r="X900" s="69"/>
      <c r="Y900" s="69"/>
    </row>
    <row r="901" spans="17:25">
      <c r="Q901" s="69"/>
      <c r="R901" s="69"/>
      <c r="S901" s="69"/>
      <c r="T901" s="69"/>
      <c r="U901" s="69"/>
      <c r="V901" s="69"/>
      <c r="W901" s="69"/>
      <c r="X901" s="69"/>
      <c r="Y901" s="69"/>
    </row>
    <row r="902" spans="17:25">
      <c r="Q902" s="69"/>
      <c r="R902" s="69"/>
      <c r="S902" s="69"/>
      <c r="T902" s="69"/>
      <c r="U902" s="69"/>
      <c r="V902" s="69"/>
      <c r="W902" s="69"/>
      <c r="X902" s="69"/>
      <c r="Y902" s="69"/>
    </row>
    <row r="903" spans="17:25">
      <c r="Q903" s="69"/>
      <c r="R903" s="69"/>
      <c r="S903" s="69"/>
      <c r="T903" s="69"/>
      <c r="U903" s="69"/>
      <c r="V903" s="69"/>
      <c r="W903" s="69"/>
      <c r="X903" s="69"/>
      <c r="Y903" s="69"/>
    </row>
    <row r="904" spans="17:25">
      <c r="Q904" s="69"/>
      <c r="R904" s="69"/>
      <c r="S904" s="69"/>
      <c r="T904" s="69"/>
      <c r="U904" s="69"/>
      <c r="V904" s="69"/>
      <c r="W904" s="69"/>
      <c r="X904" s="69"/>
      <c r="Y904" s="69"/>
    </row>
    <row r="905" spans="17:25">
      <c r="Q905" s="69"/>
      <c r="R905" s="69"/>
      <c r="S905" s="69"/>
      <c r="T905" s="69"/>
      <c r="U905" s="69"/>
      <c r="V905" s="69"/>
      <c r="W905" s="69"/>
      <c r="X905" s="69"/>
      <c r="Y905" s="69"/>
    </row>
    <row r="906" spans="17:25">
      <c r="Q906" s="69"/>
      <c r="R906" s="69"/>
      <c r="S906" s="69"/>
      <c r="T906" s="69"/>
      <c r="U906" s="69"/>
      <c r="V906" s="69"/>
      <c r="W906" s="69"/>
      <c r="X906" s="69"/>
      <c r="Y906" s="69"/>
    </row>
    <row r="907" spans="17:25">
      <c r="Q907" s="69"/>
      <c r="R907" s="69"/>
      <c r="S907" s="69"/>
      <c r="T907" s="69"/>
      <c r="U907" s="69"/>
      <c r="V907" s="69"/>
      <c r="W907" s="69"/>
      <c r="X907" s="69"/>
      <c r="Y907" s="69"/>
    </row>
    <row r="908" spans="17:25">
      <c r="Q908" s="69"/>
      <c r="R908" s="69"/>
      <c r="S908" s="69"/>
      <c r="T908" s="69"/>
      <c r="U908" s="69"/>
      <c r="V908" s="69"/>
      <c r="W908" s="69"/>
      <c r="X908" s="69"/>
      <c r="Y908" s="69"/>
    </row>
    <row r="909" spans="17:25">
      <c r="Q909" s="69"/>
      <c r="R909" s="69"/>
      <c r="S909" s="69"/>
      <c r="T909" s="69"/>
      <c r="U909" s="69"/>
      <c r="V909" s="69"/>
      <c r="W909" s="69"/>
      <c r="X909" s="69"/>
      <c r="Y909" s="69"/>
    </row>
    <row r="910" spans="17:25">
      <c r="Q910" s="69"/>
      <c r="R910" s="69"/>
      <c r="S910" s="69"/>
      <c r="T910" s="69"/>
      <c r="U910" s="69"/>
      <c r="V910" s="69"/>
      <c r="W910" s="69"/>
      <c r="X910" s="69"/>
      <c r="Y910" s="69"/>
    </row>
    <row r="911" spans="17:25">
      <c r="Q911" s="69"/>
      <c r="R911" s="69"/>
      <c r="S911" s="69"/>
      <c r="T911" s="69"/>
      <c r="U911" s="69"/>
      <c r="V911" s="69"/>
      <c r="W911" s="69"/>
      <c r="X911" s="69"/>
      <c r="Y911" s="69"/>
    </row>
    <row r="912" spans="17:25">
      <c r="Q912" s="69"/>
      <c r="R912" s="69"/>
      <c r="S912" s="69"/>
      <c r="T912" s="69"/>
      <c r="U912" s="69"/>
      <c r="V912" s="69"/>
      <c r="W912" s="69"/>
      <c r="X912" s="69"/>
      <c r="Y912" s="69"/>
    </row>
    <row r="913" spans="17:25">
      <c r="Q913" s="69"/>
      <c r="R913" s="69"/>
      <c r="S913" s="69"/>
      <c r="T913" s="69"/>
      <c r="U913" s="69"/>
      <c r="V913" s="69"/>
      <c r="W913" s="69"/>
      <c r="X913" s="69"/>
      <c r="Y913" s="69"/>
    </row>
    <row r="914" spans="17:25">
      <c r="Q914" s="69"/>
      <c r="R914" s="69"/>
      <c r="S914" s="69"/>
      <c r="T914" s="69"/>
      <c r="U914" s="69"/>
      <c r="V914" s="69"/>
      <c r="W914" s="69"/>
      <c r="X914" s="69"/>
      <c r="Y914" s="69"/>
    </row>
    <row r="915" spans="17:25">
      <c r="Q915" s="69"/>
      <c r="R915" s="69"/>
      <c r="S915" s="69"/>
      <c r="T915" s="69"/>
      <c r="U915" s="69"/>
      <c r="V915" s="69"/>
      <c r="W915" s="69"/>
      <c r="X915" s="69"/>
      <c r="Y915" s="69"/>
    </row>
    <row r="916" spans="17:25">
      <c r="Q916" s="69"/>
      <c r="R916" s="69"/>
      <c r="S916" s="69"/>
      <c r="T916" s="69"/>
      <c r="U916" s="69"/>
      <c r="V916" s="69"/>
      <c r="W916" s="69"/>
      <c r="X916" s="69"/>
      <c r="Y916" s="69"/>
    </row>
    <row r="917" spans="17:25">
      <c r="Q917" s="69"/>
      <c r="R917" s="69"/>
      <c r="S917" s="69"/>
      <c r="T917" s="69"/>
      <c r="U917" s="69"/>
      <c r="V917" s="69"/>
      <c r="W917" s="69"/>
      <c r="X917" s="69"/>
      <c r="Y917" s="69"/>
    </row>
    <row r="918" spans="17:25">
      <c r="Q918" s="69"/>
      <c r="R918" s="69"/>
      <c r="S918" s="69"/>
      <c r="T918" s="69"/>
      <c r="U918" s="69"/>
      <c r="V918" s="69"/>
      <c r="W918" s="69"/>
      <c r="X918" s="69"/>
      <c r="Y918" s="69"/>
    </row>
    <row r="919" spans="17:25">
      <c r="Q919" s="69"/>
      <c r="R919" s="69"/>
      <c r="S919" s="69"/>
      <c r="T919" s="69"/>
      <c r="U919" s="69"/>
      <c r="V919" s="69"/>
      <c r="W919" s="69"/>
      <c r="X919" s="69"/>
      <c r="Y919" s="69"/>
    </row>
    <row r="920" spans="17:25">
      <c r="Q920" s="69"/>
      <c r="R920" s="69"/>
      <c r="S920" s="69"/>
      <c r="T920" s="69"/>
      <c r="U920" s="69"/>
      <c r="V920" s="69"/>
      <c r="W920" s="69"/>
      <c r="X920" s="69"/>
      <c r="Y920" s="69"/>
    </row>
    <row r="921" spans="17:25">
      <c r="Q921" s="69"/>
      <c r="R921" s="69"/>
      <c r="S921" s="69"/>
      <c r="T921" s="69"/>
      <c r="U921" s="69"/>
      <c r="V921" s="69"/>
      <c r="W921" s="69"/>
      <c r="X921" s="69"/>
      <c r="Y921" s="69"/>
    </row>
    <row r="922" spans="17:25">
      <c r="Q922" s="69"/>
      <c r="R922" s="69"/>
      <c r="S922" s="69"/>
      <c r="T922" s="69"/>
      <c r="U922" s="69"/>
      <c r="V922" s="69"/>
      <c r="W922" s="69"/>
      <c r="X922" s="69"/>
      <c r="Y922" s="69"/>
    </row>
    <row r="923" spans="17:25">
      <c r="Q923" s="69"/>
      <c r="R923" s="69"/>
      <c r="S923" s="69"/>
      <c r="T923" s="69"/>
      <c r="U923" s="69"/>
      <c r="V923" s="69"/>
      <c r="W923" s="69"/>
      <c r="X923" s="69"/>
      <c r="Y923" s="69"/>
    </row>
    <row r="924" spans="17:25">
      <c r="Q924" s="69"/>
      <c r="R924" s="69"/>
      <c r="S924" s="69"/>
      <c r="T924" s="69"/>
      <c r="U924" s="69"/>
      <c r="V924" s="69"/>
      <c r="W924" s="69"/>
      <c r="X924" s="69"/>
      <c r="Y924" s="69"/>
    </row>
    <row r="925" spans="17:25">
      <c r="Q925" s="69"/>
      <c r="R925" s="69"/>
      <c r="S925" s="69"/>
      <c r="T925" s="69"/>
      <c r="U925" s="69"/>
      <c r="V925" s="69"/>
      <c r="W925" s="69"/>
      <c r="X925" s="69"/>
      <c r="Y925" s="69"/>
    </row>
    <row r="926" spans="17:25">
      <c r="Q926" s="69"/>
      <c r="R926" s="69"/>
      <c r="S926" s="69"/>
      <c r="T926" s="69"/>
      <c r="U926" s="69"/>
      <c r="V926" s="69"/>
      <c r="W926" s="69"/>
      <c r="X926" s="69"/>
      <c r="Y926" s="69"/>
    </row>
    <row r="927" spans="17:25">
      <c r="Q927" s="69"/>
      <c r="R927" s="69"/>
      <c r="S927" s="69"/>
      <c r="T927" s="69"/>
      <c r="U927" s="69"/>
      <c r="V927" s="69"/>
      <c r="W927" s="69"/>
      <c r="X927" s="69"/>
      <c r="Y927" s="69"/>
    </row>
    <row r="928" spans="17:25">
      <c r="Q928" s="69"/>
      <c r="R928" s="69"/>
      <c r="S928" s="69"/>
      <c r="T928" s="69"/>
      <c r="U928" s="69"/>
      <c r="V928" s="69"/>
      <c r="W928" s="69"/>
      <c r="X928" s="69"/>
      <c r="Y928" s="69"/>
    </row>
    <row r="929" spans="17:25">
      <c r="Q929" s="69"/>
      <c r="R929" s="69"/>
      <c r="S929" s="69"/>
      <c r="T929" s="69"/>
      <c r="U929" s="69"/>
      <c r="V929" s="69"/>
      <c r="W929" s="69"/>
      <c r="X929" s="69"/>
      <c r="Y929" s="69"/>
    </row>
    <row r="930" spans="17:25">
      <c r="Q930" s="69"/>
      <c r="R930" s="69"/>
      <c r="S930" s="69"/>
      <c r="T930" s="69"/>
      <c r="U930" s="69"/>
      <c r="V930" s="69"/>
      <c r="W930" s="69"/>
      <c r="X930" s="69"/>
      <c r="Y930" s="69"/>
    </row>
    <row r="931" spans="17:25">
      <c r="Q931" s="69"/>
      <c r="R931" s="69"/>
      <c r="S931" s="69"/>
      <c r="T931" s="69"/>
      <c r="U931" s="69"/>
      <c r="V931" s="69"/>
      <c r="W931" s="69"/>
      <c r="X931" s="69"/>
      <c r="Y931" s="69"/>
    </row>
    <row r="932" spans="17:25">
      <c r="Q932" s="69"/>
      <c r="R932" s="69"/>
      <c r="S932" s="69"/>
      <c r="T932" s="69"/>
      <c r="U932" s="69"/>
      <c r="V932" s="69"/>
      <c r="W932" s="69"/>
      <c r="X932" s="69"/>
      <c r="Y932" s="69"/>
    </row>
    <row r="933" spans="17:25">
      <c r="Q933" s="69"/>
      <c r="R933" s="69"/>
      <c r="S933" s="69"/>
      <c r="T933" s="69"/>
      <c r="U933" s="69"/>
      <c r="V933" s="69"/>
      <c r="W933" s="69"/>
      <c r="X933" s="69"/>
      <c r="Y933" s="69"/>
    </row>
    <row r="934" spans="17:25">
      <c r="Q934" s="69"/>
      <c r="R934" s="69"/>
      <c r="S934" s="69"/>
      <c r="T934" s="69"/>
      <c r="U934" s="69"/>
      <c r="V934" s="69"/>
      <c r="W934" s="69"/>
      <c r="X934" s="69"/>
      <c r="Y934" s="69"/>
    </row>
    <row r="935" spans="17:25">
      <c r="Q935" s="69"/>
      <c r="R935" s="69"/>
      <c r="S935" s="69"/>
      <c r="T935" s="69"/>
      <c r="U935" s="69"/>
      <c r="V935" s="69"/>
      <c r="W935" s="69"/>
      <c r="X935" s="69"/>
      <c r="Y935" s="69"/>
    </row>
    <row r="936" spans="17:25">
      <c r="Q936" s="69"/>
      <c r="R936" s="69"/>
      <c r="S936" s="69"/>
      <c r="T936" s="69"/>
      <c r="U936" s="69"/>
      <c r="V936" s="69"/>
      <c r="W936" s="69"/>
      <c r="X936" s="69"/>
      <c r="Y936" s="69"/>
    </row>
    <row r="937" spans="17:25">
      <c r="Q937" s="69"/>
      <c r="R937" s="69"/>
      <c r="S937" s="69"/>
      <c r="T937" s="69"/>
      <c r="U937" s="69"/>
      <c r="V937" s="69"/>
      <c r="W937" s="69"/>
      <c r="X937" s="69"/>
      <c r="Y937" s="69"/>
    </row>
    <row r="938" spans="17:25">
      <c r="Q938" s="69"/>
      <c r="R938" s="69"/>
      <c r="S938" s="69"/>
      <c r="T938" s="69"/>
      <c r="U938" s="69"/>
      <c r="V938" s="69"/>
      <c r="W938" s="69"/>
      <c r="X938" s="69"/>
      <c r="Y938" s="69"/>
    </row>
    <row r="939" spans="17:25">
      <c r="Q939" s="69"/>
      <c r="R939" s="69"/>
      <c r="S939" s="69"/>
      <c r="T939" s="69"/>
      <c r="U939" s="69"/>
      <c r="V939" s="69"/>
      <c r="W939" s="69"/>
      <c r="X939" s="69"/>
      <c r="Y939" s="69"/>
    </row>
    <row r="940" spans="17:25">
      <c r="Q940" s="69"/>
      <c r="R940" s="69"/>
      <c r="S940" s="69"/>
      <c r="T940" s="69"/>
      <c r="U940" s="69"/>
      <c r="V940" s="69"/>
      <c r="W940" s="69"/>
      <c r="X940" s="69"/>
      <c r="Y940" s="69"/>
    </row>
    <row r="941" spans="17:25">
      <c r="Q941" s="69"/>
      <c r="R941" s="69"/>
      <c r="S941" s="69"/>
      <c r="T941" s="69"/>
      <c r="U941" s="69"/>
      <c r="V941" s="69"/>
      <c r="W941" s="69"/>
      <c r="X941" s="69"/>
      <c r="Y941" s="69"/>
    </row>
    <row r="942" spans="17:25">
      <c r="Q942" s="69"/>
      <c r="R942" s="69"/>
      <c r="S942" s="69"/>
      <c r="T942" s="69"/>
      <c r="U942" s="69"/>
      <c r="V942" s="69"/>
      <c r="W942" s="69"/>
      <c r="X942" s="69"/>
      <c r="Y942" s="69"/>
    </row>
    <row r="943" spans="17:25">
      <c r="Q943" s="69"/>
      <c r="R943" s="69"/>
      <c r="S943" s="69"/>
      <c r="T943" s="69"/>
      <c r="U943" s="69"/>
      <c r="V943" s="69"/>
      <c r="W943" s="69"/>
      <c r="X943" s="69"/>
      <c r="Y943" s="69"/>
    </row>
    <row r="944" spans="17:25">
      <c r="Q944" s="69"/>
      <c r="R944" s="69"/>
      <c r="S944" s="69"/>
      <c r="T944" s="69"/>
      <c r="U944" s="69"/>
      <c r="V944" s="69"/>
      <c r="W944" s="69"/>
      <c r="X944" s="69"/>
      <c r="Y944" s="69"/>
    </row>
    <row r="945" spans="17:25">
      <c r="Q945" s="69"/>
      <c r="R945" s="69"/>
      <c r="S945" s="69"/>
      <c r="T945" s="69"/>
      <c r="U945" s="69"/>
      <c r="V945" s="69"/>
      <c r="W945" s="69"/>
      <c r="X945" s="69"/>
      <c r="Y945" s="69"/>
    </row>
    <row r="946" spans="17:25">
      <c r="Q946" s="69"/>
      <c r="R946" s="69"/>
      <c r="S946" s="69"/>
      <c r="T946" s="69"/>
      <c r="U946" s="69"/>
      <c r="V946" s="69"/>
      <c r="W946" s="69"/>
      <c r="X946" s="69"/>
      <c r="Y946" s="69"/>
    </row>
    <row r="947" spans="17:25">
      <c r="Q947" s="69"/>
      <c r="R947" s="69"/>
      <c r="S947" s="69"/>
      <c r="T947" s="69"/>
      <c r="U947" s="69"/>
      <c r="V947" s="69"/>
      <c r="W947" s="69"/>
      <c r="X947" s="69"/>
      <c r="Y947" s="69"/>
    </row>
    <row r="948" spans="17:25">
      <c r="Q948" s="69"/>
      <c r="R948" s="69"/>
      <c r="S948" s="69"/>
      <c r="T948" s="69"/>
      <c r="U948" s="69"/>
      <c r="V948" s="69"/>
      <c r="W948" s="69"/>
      <c r="X948" s="69"/>
      <c r="Y948" s="69"/>
    </row>
    <row r="949" spans="17:25">
      <c r="Q949" s="69"/>
      <c r="R949" s="69"/>
      <c r="S949" s="69"/>
      <c r="T949" s="69"/>
      <c r="U949" s="69"/>
      <c r="V949" s="69"/>
      <c r="W949" s="69"/>
      <c r="X949" s="69"/>
      <c r="Y949" s="69"/>
    </row>
    <row r="950" spans="17:25">
      <c r="Q950" s="69"/>
      <c r="R950" s="69"/>
      <c r="S950" s="69"/>
      <c r="T950" s="69"/>
      <c r="U950" s="69"/>
      <c r="V950" s="69"/>
      <c r="W950" s="69"/>
      <c r="X950" s="69"/>
      <c r="Y950" s="69"/>
    </row>
    <row r="951" spans="17:25">
      <c r="Q951" s="69"/>
      <c r="R951" s="69"/>
      <c r="S951" s="69"/>
      <c r="T951" s="69"/>
      <c r="U951" s="69"/>
      <c r="V951" s="69"/>
      <c r="W951" s="69"/>
      <c r="X951" s="69"/>
      <c r="Y951" s="69"/>
    </row>
    <row r="952" spans="17:25">
      <c r="Q952" s="69"/>
      <c r="R952" s="69"/>
      <c r="S952" s="69"/>
      <c r="T952" s="69"/>
      <c r="U952" s="69"/>
      <c r="V952" s="69"/>
      <c r="W952" s="69"/>
      <c r="X952" s="69"/>
      <c r="Y952" s="69"/>
    </row>
    <row r="953" spans="17:25">
      <c r="Q953" s="69"/>
      <c r="R953" s="69"/>
      <c r="S953" s="69"/>
      <c r="T953" s="69"/>
      <c r="U953" s="69"/>
      <c r="V953" s="69"/>
      <c r="W953" s="69"/>
      <c r="X953" s="69"/>
      <c r="Y953" s="69"/>
    </row>
    <row r="954" spans="17:25">
      <c r="Q954" s="69"/>
      <c r="R954" s="69"/>
      <c r="S954" s="69"/>
      <c r="T954" s="69"/>
      <c r="U954" s="69"/>
      <c r="V954" s="69"/>
      <c r="W954" s="69"/>
      <c r="X954" s="69"/>
      <c r="Y954" s="69"/>
    </row>
    <row r="955" spans="17:25">
      <c r="Q955" s="69"/>
      <c r="R955" s="69"/>
      <c r="S955" s="69"/>
      <c r="T955" s="69"/>
      <c r="U955" s="69"/>
      <c r="V955" s="69"/>
      <c r="W955" s="69"/>
      <c r="X955" s="69"/>
      <c r="Y955" s="69"/>
    </row>
    <row r="956" spans="17:25">
      <c r="Q956" s="69"/>
      <c r="R956" s="69"/>
      <c r="S956" s="69"/>
      <c r="T956" s="69"/>
      <c r="U956" s="69"/>
      <c r="V956" s="69"/>
      <c r="W956" s="69"/>
      <c r="X956" s="69"/>
      <c r="Y956" s="69"/>
    </row>
    <row r="957" spans="17:25">
      <c r="Q957" s="69"/>
      <c r="R957" s="69"/>
      <c r="S957" s="69"/>
      <c r="T957" s="69"/>
      <c r="U957" s="69"/>
      <c r="V957" s="69"/>
      <c r="W957" s="69"/>
      <c r="X957" s="69"/>
      <c r="Y957" s="69"/>
    </row>
    <row r="958" spans="17:25">
      <c r="Q958" s="69"/>
      <c r="R958" s="69"/>
      <c r="S958" s="69"/>
      <c r="T958" s="69"/>
      <c r="U958" s="69"/>
      <c r="V958" s="69"/>
      <c r="W958" s="69"/>
      <c r="X958" s="69"/>
      <c r="Y958" s="69"/>
    </row>
    <row r="959" spans="17:25">
      <c r="Q959" s="69"/>
      <c r="R959" s="69"/>
      <c r="S959" s="69"/>
      <c r="T959" s="69"/>
      <c r="U959" s="69"/>
      <c r="V959" s="69"/>
      <c r="W959" s="69"/>
      <c r="X959" s="69"/>
      <c r="Y959" s="69"/>
    </row>
    <row r="960" spans="17:25">
      <c r="Q960" s="69"/>
      <c r="R960" s="69"/>
      <c r="S960" s="69"/>
      <c r="T960" s="69"/>
      <c r="U960" s="69"/>
      <c r="V960" s="69"/>
      <c r="W960" s="69"/>
      <c r="X960" s="69"/>
      <c r="Y960" s="69"/>
    </row>
    <row r="961" spans="17:25">
      <c r="Q961" s="69"/>
      <c r="R961" s="69"/>
      <c r="S961" s="69"/>
      <c r="T961" s="69"/>
      <c r="U961" s="69"/>
      <c r="V961" s="69"/>
      <c r="W961" s="69"/>
      <c r="X961" s="69"/>
      <c r="Y961" s="69"/>
    </row>
    <row r="962" spans="17:25">
      <c r="Q962" s="69"/>
      <c r="R962" s="69"/>
      <c r="S962" s="69"/>
      <c r="T962" s="69"/>
      <c r="U962" s="69"/>
      <c r="V962" s="69"/>
      <c r="W962" s="69"/>
      <c r="X962" s="69"/>
      <c r="Y962" s="69"/>
    </row>
    <row r="963" spans="17:25">
      <c r="Q963" s="69"/>
      <c r="R963" s="69"/>
      <c r="S963" s="69"/>
      <c r="T963" s="69"/>
      <c r="U963" s="69"/>
      <c r="V963" s="69"/>
      <c r="W963" s="69"/>
      <c r="X963" s="69"/>
      <c r="Y963" s="69"/>
    </row>
    <row r="964" spans="17:25">
      <c r="Q964" s="69"/>
      <c r="R964" s="69"/>
      <c r="S964" s="69"/>
      <c r="T964" s="69"/>
      <c r="U964" s="69"/>
      <c r="V964" s="69"/>
      <c r="W964" s="69"/>
      <c r="X964" s="69"/>
      <c r="Y964" s="69"/>
    </row>
    <row r="965" spans="17:25">
      <c r="Q965" s="69"/>
      <c r="R965" s="69"/>
      <c r="S965" s="69"/>
      <c r="T965" s="69"/>
      <c r="U965" s="69"/>
      <c r="V965" s="69"/>
      <c r="W965" s="69"/>
      <c r="X965" s="69"/>
      <c r="Y965" s="69"/>
    </row>
    <row r="966" spans="17:25">
      <c r="Q966" s="69"/>
      <c r="R966" s="69"/>
      <c r="S966" s="69"/>
      <c r="T966" s="69"/>
      <c r="U966" s="69"/>
      <c r="V966" s="69"/>
      <c r="W966" s="69"/>
      <c r="X966" s="69"/>
      <c r="Y966" s="69"/>
    </row>
    <row r="967" spans="17:25">
      <c r="Q967" s="69"/>
      <c r="R967" s="69"/>
      <c r="S967" s="69"/>
      <c r="T967" s="69"/>
      <c r="U967" s="69"/>
      <c r="V967" s="69"/>
      <c r="W967" s="69"/>
      <c r="X967" s="69"/>
      <c r="Y967" s="69"/>
    </row>
    <row r="968" spans="17:25">
      <c r="Q968" s="69"/>
      <c r="R968" s="69"/>
      <c r="S968" s="69"/>
      <c r="T968" s="69"/>
      <c r="U968" s="69"/>
      <c r="V968" s="69"/>
      <c r="W968" s="69"/>
      <c r="X968" s="69"/>
      <c r="Y968" s="69"/>
    </row>
    <row r="969" spans="17:25">
      <c r="Q969" s="69"/>
      <c r="R969" s="69"/>
      <c r="S969" s="69"/>
      <c r="T969" s="69"/>
      <c r="U969" s="69"/>
      <c r="V969" s="69"/>
      <c r="W969" s="69"/>
      <c r="X969" s="69"/>
      <c r="Y969" s="69"/>
    </row>
    <row r="970" spans="17:25">
      <c r="Q970" s="69"/>
      <c r="R970" s="69"/>
      <c r="S970" s="69"/>
      <c r="T970" s="69"/>
      <c r="U970" s="69"/>
      <c r="V970" s="69"/>
      <c r="W970" s="69"/>
      <c r="X970" s="69"/>
      <c r="Y970" s="69"/>
    </row>
    <row r="971" spans="17:25">
      <c r="Q971" s="69"/>
      <c r="R971" s="69"/>
      <c r="S971" s="69"/>
      <c r="T971" s="69"/>
      <c r="U971" s="69"/>
      <c r="V971" s="69"/>
      <c r="W971" s="69"/>
      <c r="X971" s="69"/>
      <c r="Y971" s="69"/>
    </row>
    <row r="972" spans="17:25">
      <c r="Q972" s="69"/>
      <c r="R972" s="69"/>
      <c r="S972" s="69"/>
      <c r="T972" s="69"/>
      <c r="U972" s="69"/>
      <c r="V972" s="69"/>
      <c r="W972" s="69"/>
      <c r="X972" s="69"/>
      <c r="Y972" s="69"/>
    </row>
    <row r="973" spans="17:25">
      <c r="Q973" s="69"/>
      <c r="R973" s="69"/>
      <c r="S973" s="69"/>
      <c r="T973" s="69"/>
      <c r="U973" s="69"/>
      <c r="V973" s="69"/>
      <c r="W973" s="69"/>
      <c r="X973" s="69"/>
      <c r="Y973" s="69"/>
    </row>
    <row r="974" spans="17:25">
      <c r="Q974" s="69"/>
      <c r="R974" s="69"/>
      <c r="S974" s="69"/>
      <c r="T974" s="69"/>
      <c r="U974" s="69"/>
      <c r="V974" s="69"/>
      <c r="W974" s="69"/>
      <c r="X974" s="69"/>
      <c r="Y974" s="69"/>
    </row>
    <row r="975" spans="17:25">
      <c r="Q975" s="69"/>
      <c r="R975" s="69"/>
      <c r="S975" s="69"/>
      <c r="T975" s="69"/>
      <c r="U975" s="69"/>
      <c r="V975" s="69"/>
      <c r="W975" s="69"/>
      <c r="X975" s="69"/>
      <c r="Y975" s="69"/>
    </row>
    <row r="976" spans="17:25">
      <c r="Q976" s="69"/>
      <c r="R976" s="69"/>
      <c r="S976" s="69"/>
      <c r="T976" s="69"/>
      <c r="U976" s="69"/>
      <c r="V976" s="69"/>
      <c r="W976" s="69"/>
      <c r="X976" s="69"/>
      <c r="Y976" s="69"/>
    </row>
    <row r="977" spans="17:25">
      <c r="Q977" s="69"/>
      <c r="R977" s="69"/>
      <c r="S977" s="69"/>
      <c r="T977" s="69"/>
      <c r="U977" s="69"/>
      <c r="V977" s="69"/>
      <c r="W977" s="69"/>
      <c r="X977" s="69"/>
      <c r="Y977" s="69"/>
    </row>
    <row r="978" spans="17:25">
      <c r="Q978" s="69"/>
      <c r="R978" s="69"/>
      <c r="S978" s="69"/>
      <c r="T978" s="69"/>
      <c r="U978" s="69"/>
      <c r="V978" s="69"/>
      <c r="W978" s="69"/>
      <c r="X978" s="69"/>
      <c r="Y978" s="69"/>
    </row>
    <row r="979" spans="17:25">
      <c r="Q979" s="69"/>
      <c r="R979" s="69"/>
      <c r="S979" s="69"/>
      <c r="T979" s="69"/>
      <c r="U979" s="69"/>
      <c r="V979" s="69"/>
      <c r="W979" s="69"/>
      <c r="X979" s="69"/>
      <c r="Y979" s="69"/>
    </row>
    <row r="980" spans="17:25">
      <c r="Q980" s="69"/>
      <c r="R980" s="69"/>
      <c r="S980" s="69"/>
      <c r="T980" s="69"/>
      <c r="U980" s="69"/>
      <c r="V980" s="69"/>
      <c r="W980" s="69"/>
      <c r="X980" s="69"/>
      <c r="Y980" s="69"/>
    </row>
    <row r="981" spans="17:25">
      <c r="Q981" s="69"/>
      <c r="R981" s="69"/>
      <c r="S981" s="69"/>
      <c r="T981" s="69"/>
      <c r="U981" s="69"/>
      <c r="V981" s="69"/>
      <c r="W981" s="69"/>
      <c r="X981" s="69"/>
      <c r="Y981" s="69"/>
    </row>
    <row r="982" spans="17:25">
      <c r="Q982" s="69"/>
      <c r="R982" s="69"/>
      <c r="S982" s="69"/>
      <c r="T982" s="69"/>
      <c r="U982" s="69"/>
      <c r="V982" s="69"/>
      <c r="W982" s="69"/>
      <c r="X982" s="69"/>
      <c r="Y982" s="69"/>
    </row>
    <row r="983" spans="17:25">
      <c r="Q983" s="69"/>
      <c r="R983" s="69"/>
      <c r="S983" s="69"/>
      <c r="T983" s="69"/>
      <c r="U983" s="69"/>
      <c r="V983" s="69"/>
      <c r="W983" s="69"/>
      <c r="X983" s="69"/>
      <c r="Y983" s="69"/>
    </row>
    <row r="984" spans="17:25">
      <c r="Q984" s="69"/>
      <c r="R984" s="69"/>
      <c r="S984" s="69"/>
      <c r="T984" s="69"/>
      <c r="U984" s="69"/>
      <c r="V984" s="69"/>
      <c r="W984" s="69"/>
      <c r="X984" s="69"/>
      <c r="Y984" s="69"/>
    </row>
    <row r="985" spans="17:25">
      <c r="Q985" s="69"/>
      <c r="R985" s="69"/>
      <c r="S985" s="69"/>
      <c r="T985" s="69"/>
      <c r="U985" s="69"/>
      <c r="V985" s="69"/>
      <c r="W985" s="69"/>
      <c r="X985" s="69"/>
      <c r="Y985" s="69"/>
    </row>
    <row r="986" spans="17:25">
      <c r="Q986" s="69"/>
      <c r="R986" s="69"/>
      <c r="S986" s="69"/>
      <c r="T986" s="69"/>
      <c r="U986" s="69"/>
      <c r="V986" s="69"/>
      <c r="W986" s="69"/>
      <c r="X986" s="69"/>
      <c r="Y986" s="69"/>
    </row>
    <row r="987" spans="17:25">
      <c r="Q987" s="69"/>
      <c r="R987" s="69"/>
      <c r="S987" s="69"/>
      <c r="T987" s="69"/>
      <c r="U987" s="69"/>
      <c r="V987" s="69"/>
      <c r="W987" s="69"/>
      <c r="X987" s="69"/>
      <c r="Y987" s="69"/>
    </row>
    <row r="988" spans="17:25">
      <c r="Q988" s="69"/>
      <c r="R988" s="69"/>
      <c r="S988" s="69"/>
      <c r="T988" s="69"/>
      <c r="U988" s="69"/>
      <c r="V988" s="69"/>
      <c r="W988" s="69"/>
      <c r="X988" s="69"/>
      <c r="Y988" s="69"/>
    </row>
    <row r="989" spans="17:25">
      <c r="Q989" s="69"/>
      <c r="R989" s="69"/>
      <c r="S989" s="69"/>
      <c r="T989" s="69"/>
      <c r="U989" s="69"/>
      <c r="V989" s="69"/>
      <c r="W989" s="69"/>
      <c r="X989" s="69"/>
      <c r="Y989" s="69"/>
    </row>
    <row r="990" spans="17:25">
      <c r="Q990" s="69"/>
      <c r="R990" s="69"/>
      <c r="S990" s="69"/>
      <c r="T990" s="69"/>
      <c r="U990" s="69"/>
      <c r="V990" s="69"/>
      <c r="W990" s="69"/>
      <c r="X990" s="69"/>
      <c r="Y990" s="69"/>
    </row>
    <row r="991" spans="17:25">
      <c r="Q991" s="69"/>
      <c r="R991" s="69"/>
      <c r="S991" s="69"/>
      <c r="T991" s="69"/>
      <c r="U991" s="69"/>
      <c r="V991" s="69"/>
      <c r="W991" s="69"/>
      <c r="X991" s="69"/>
      <c r="Y991" s="69"/>
    </row>
    <row r="992" spans="17:25">
      <c r="Q992" s="69"/>
      <c r="R992" s="69"/>
      <c r="S992" s="69"/>
      <c r="T992" s="69"/>
      <c r="U992" s="69"/>
      <c r="V992" s="69"/>
      <c r="W992" s="69"/>
      <c r="X992" s="69"/>
      <c r="Y992" s="69"/>
    </row>
    <row r="993" spans="17:25">
      <c r="Q993" s="69"/>
      <c r="R993" s="69"/>
      <c r="S993" s="69"/>
      <c r="T993" s="69"/>
      <c r="U993" s="69"/>
      <c r="V993" s="69"/>
      <c r="W993" s="69"/>
      <c r="X993" s="69"/>
      <c r="Y993" s="69"/>
    </row>
    <row r="994" spans="17:25">
      <c r="Q994" s="69"/>
      <c r="R994" s="69"/>
      <c r="S994" s="69"/>
      <c r="T994" s="69"/>
      <c r="U994" s="69"/>
      <c r="V994" s="69"/>
      <c r="W994" s="69"/>
      <c r="X994" s="69"/>
      <c r="Y994" s="69"/>
    </row>
    <row r="995" spans="17:25">
      <c r="Q995" s="69"/>
      <c r="R995" s="69"/>
      <c r="S995" s="69"/>
      <c r="T995" s="69"/>
      <c r="U995" s="69"/>
      <c r="V995" s="69"/>
      <c r="W995" s="69"/>
      <c r="X995" s="69"/>
      <c r="Y995" s="69"/>
    </row>
    <row r="996" spans="17:25">
      <c r="Q996" s="69"/>
      <c r="R996" s="69"/>
      <c r="S996" s="69"/>
      <c r="T996" s="69"/>
      <c r="U996" s="69"/>
      <c r="V996" s="69"/>
      <c r="W996" s="69"/>
      <c r="X996" s="69"/>
      <c r="Y996" s="69"/>
    </row>
    <row r="997" spans="17:25">
      <c r="Q997" s="69"/>
      <c r="R997" s="69"/>
      <c r="S997" s="69"/>
      <c r="T997" s="69"/>
      <c r="U997" s="69"/>
      <c r="V997" s="69"/>
      <c r="W997" s="69"/>
      <c r="X997" s="69"/>
      <c r="Y997" s="69"/>
    </row>
    <row r="998" spans="17:25">
      <c r="Q998" s="69"/>
      <c r="R998" s="69"/>
      <c r="S998" s="69"/>
      <c r="T998" s="69"/>
      <c r="U998" s="69"/>
      <c r="V998" s="69"/>
      <c r="W998" s="69"/>
      <c r="X998" s="69"/>
      <c r="Y998" s="69"/>
    </row>
    <row r="999" spans="17:25">
      <c r="Q999" s="69"/>
      <c r="R999" s="69"/>
      <c r="S999" s="69"/>
      <c r="T999" s="69"/>
      <c r="U999" s="69"/>
      <c r="V999" s="69"/>
      <c r="W999" s="69"/>
      <c r="X999" s="69"/>
      <c r="Y999" s="69"/>
    </row>
    <row r="1000" spans="17:25">
      <c r="Q1000" s="69"/>
      <c r="R1000" s="69"/>
      <c r="S1000" s="69"/>
      <c r="T1000" s="69"/>
      <c r="U1000" s="69"/>
      <c r="V1000" s="69"/>
      <c r="W1000" s="69"/>
      <c r="X1000" s="69"/>
      <c r="Y1000" s="69"/>
    </row>
    <row r="1001" spans="17:25">
      <c r="Q1001" s="69"/>
      <c r="R1001" s="69"/>
      <c r="S1001" s="69"/>
      <c r="T1001" s="69"/>
      <c r="U1001" s="69"/>
      <c r="V1001" s="69"/>
      <c r="W1001" s="69"/>
      <c r="X1001" s="69"/>
      <c r="Y1001" s="69"/>
    </row>
    <row r="1002" spans="17:25">
      <c r="Q1002" s="69"/>
      <c r="R1002" s="69"/>
      <c r="S1002" s="69"/>
      <c r="T1002" s="69"/>
      <c r="U1002" s="69"/>
      <c r="V1002" s="69"/>
      <c r="W1002" s="69"/>
      <c r="X1002" s="69"/>
      <c r="Y1002" s="69"/>
    </row>
    <row r="1003" spans="17:25">
      <c r="Q1003" s="69"/>
      <c r="R1003" s="69"/>
      <c r="S1003" s="69"/>
      <c r="T1003" s="69"/>
      <c r="U1003" s="69"/>
      <c r="V1003" s="69"/>
      <c r="W1003" s="69"/>
      <c r="X1003" s="69"/>
      <c r="Y1003" s="69"/>
    </row>
    <row r="1004" spans="17:25">
      <c r="Q1004" s="69"/>
      <c r="R1004" s="69"/>
      <c r="S1004" s="69"/>
      <c r="T1004" s="69"/>
      <c r="U1004" s="69"/>
      <c r="V1004" s="69"/>
      <c r="W1004" s="69"/>
      <c r="X1004" s="69"/>
      <c r="Y1004" s="69"/>
    </row>
    <row r="1005" spans="17:25">
      <c r="Q1005" s="69"/>
      <c r="R1005" s="69"/>
      <c r="S1005" s="69"/>
      <c r="T1005" s="69"/>
      <c r="U1005" s="69"/>
      <c r="V1005" s="69"/>
      <c r="W1005" s="69"/>
      <c r="X1005" s="69"/>
      <c r="Y1005" s="69"/>
    </row>
    <row r="1006" spans="17:25">
      <c r="Q1006" s="69"/>
      <c r="R1006" s="69"/>
      <c r="S1006" s="69"/>
      <c r="T1006" s="69"/>
      <c r="U1006" s="69"/>
      <c r="V1006" s="69"/>
      <c r="W1006" s="69"/>
      <c r="X1006" s="69"/>
      <c r="Y1006" s="69"/>
    </row>
    <row r="1007" spans="17:25">
      <c r="Q1007" s="69"/>
      <c r="R1007" s="69"/>
      <c r="S1007" s="69"/>
      <c r="T1007" s="69"/>
      <c r="U1007" s="69"/>
      <c r="V1007" s="69"/>
      <c r="W1007" s="69"/>
      <c r="X1007" s="69"/>
      <c r="Y1007" s="69"/>
    </row>
    <row r="1008" spans="17:25">
      <c r="Q1008" s="69"/>
      <c r="R1008" s="69"/>
      <c r="S1008" s="69"/>
      <c r="T1008" s="69"/>
      <c r="U1008" s="69"/>
      <c r="V1008" s="69"/>
      <c r="W1008" s="69"/>
      <c r="X1008" s="69"/>
      <c r="Y1008" s="69"/>
    </row>
    <row r="1009" spans="17:25">
      <c r="Q1009" s="69"/>
      <c r="R1009" s="69"/>
      <c r="S1009" s="69"/>
      <c r="T1009" s="69"/>
      <c r="U1009" s="69"/>
      <c r="V1009" s="69"/>
      <c r="W1009" s="69"/>
      <c r="X1009" s="69"/>
      <c r="Y1009" s="69"/>
    </row>
    <row r="1010" spans="17:25">
      <c r="Q1010" s="69"/>
      <c r="R1010" s="69"/>
      <c r="S1010" s="69"/>
      <c r="T1010" s="69"/>
      <c r="U1010" s="69"/>
      <c r="V1010" s="69"/>
      <c r="W1010" s="69"/>
      <c r="X1010" s="69"/>
      <c r="Y1010" s="69"/>
    </row>
    <row r="1011" spans="17:25">
      <c r="Q1011" s="69"/>
      <c r="R1011" s="69"/>
      <c r="S1011" s="69"/>
      <c r="T1011" s="69"/>
      <c r="U1011" s="69"/>
      <c r="V1011" s="69"/>
      <c r="W1011" s="69"/>
      <c r="X1011" s="69"/>
      <c r="Y1011" s="69"/>
    </row>
    <row r="1012" spans="17:25">
      <c r="Q1012" s="69"/>
      <c r="R1012" s="69"/>
      <c r="S1012" s="69"/>
      <c r="T1012" s="69"/>
      <c r="U1012" s="69"/>
      <c r="V1012" s="69"/>
      <c r="W1012" s="69"/>
      <c r="X1012" s="69"/>
      <c r="Y1012" s="69"/>
    </row>
    <row r="1013" spans="17:25">
      <c r="Q1013" s="69"/>
      <c r="R1013" s="69"/>
      <c r="S1013" s="69"/>
      <c r="T1013" s="69"/>
      <c r="U1013" s="69"/>
      <c r="V1013" s="69"/>
      <c r="W1013" s="69"/>
      <c r="X1013" s="69"/>
      <c r="Y1013" s="69"/>
    </row>
    <row r="1014" spans="17:25">
      <c r="Q1014" s="69"/>
      <c r="R1014" s="69"/>
      <c r="S1014" s="69"/>
      <c r="T1014" s="69"/>
      <c r="U1014" s="69"/>
      <c r="V1014" s="69"/>
      <c r="W1014" s="69"/>
      <c r="X1014" s="69"/>
      <c r="Y1014" s="69"/>
    </row>
    <row r="1015" spans="17:25">
      <c r="Q1015" s="69"/>
      <c r="R1015" s="69"/>
      <c r="S1015" s="69"/>
      <c r="T1015" s="69"/>
      <c r="U1015" s="69"/>
      <c r="V1015" s="69"/>
      <c r="W1015" s="69"/>
      <c r="X1015" s="69"/>
      <c r="Y1015" s="69"/>
    </row>
    <row r="1016" spans="17:25">
      <c r="Q1016" s="69"/>
      <c r="R1016" s="69"/>
      <c r="S1016" s="69"/>
      <c r="T1016" s="69"/>
      <c r="U1016" s="69"/>
      <c r="V1016" s="69"/>
      <c r="W1016" s="69"/>
      <c r="X1016" s="69"/>
      <c r="Y1016" s="69"/>
    </row>
    <row r="1017" spans="17:25">
      <c r="Q1017" s="69"/>
      <c r="R1017" s="69"/>
      <c r="S1017" s="69"/>
      <c r="T1017" s="69"/>
      <c r="U1017" s="69"/>
      <c r="V1017" s="69"/>
      <c r="W1017" s="69"/>
      <c r="X1017" s="69"/>
      <c r="Y1017" s="69"/>
    </row>
    <row r="1018" spans="17:25">
      <c r="Q1018" s="69"/>
      <c r="R1018" s="69"/>
      <c r="S1018" s="69"/>
      <c r="T1018" s="69"/>
      <c r="U1018" s="69"/>
      <c r="V1018" s="69"/>
      <c r="W1018" s="69"/>
      <c r="X1018" s="69"/>
      <c r="Y1018" s="69"/>
    </row>
    <row r="1019" spans="17:25">
      <c r="Q1019" s="69"/>
      <c r="R1019" s="69"/>
      <c r="S1019" s="69"/>
      <c r="T1019" s="69"/>
      <c r="U1019" s="69"/>
      <c r="V1019" s="69"/>
      <c r="W1019" s="69"/>
      <c r="X1019" s="69"/>
      <c r="Y1019" s="69"/>
    </row>
    <row r="1020" spans="17:25">
      <c r="Q1020" s="69"/>
      <c r="R1020" s="69"/>
      <c r="S1020" s="69"/>
      <c r="T1020" s="69"/>
      <c r="U1020" s="69"/>
      <c r="V1020" s="69"/>
      <c r="W1020" s="69"/>
      <c r="X1020" s="69"/>
      <c r="Y1020" s="69"/>
    </row>
    <row r="1021" spans="17:25">
      <c r="Q1021" s="69"/>
      <c r="R1021" s="69"/>
      <c r="S1021" s="69"/>
      <c r="T1021" s="69"/>
      <c r="U1021" s="69"/>
      <c r="V1021" s="69"/>
      <c r="W1021" s="69"/>
      <c r="X1021" s="69"/>
      <c r="Y1021" s="69"/>
    </row>
    <row r="1022" spans="17:25">
      <c r="Q1022" s="69"/>
      <c r="R1022" s="69"/>
      <c r="S1022" s="69"/>
      <c r="T1022" s="69"/>
      <c r="U1022" s="69"/>
      <c r="V1022" s="69"/>
      <c r="W1022" s="69"/>
      <c r="X1022" s="69"/>
      <c r="Y1022" s="69"/>
    </row>
    <row r="1023" spans="17:25">
      <c r="Q1023" s="69"/>
      <c r="R1023" s="69"/>
      <c r="S1023" s="69"/>
      <c r="T1023" s="69"/>
      <c r="U1023" s="69"/>
      <c r="V1023" s="69"/>
      <c r="W1023" s="69"/>
      <c r="X1023" s="69"/>
      <c r="Y1023" s="69"/>
    </row>
    <row r="1024" spans="17:25">
      <c r="Q1024" s="69"/>
      <c r="R1024" s="69"/>
      <c r="S1024" s="69"/>
      <c r="T1024" s="69"/>
      <c r="U1024" s="69"/>
      <c r="V1024" s="69"/>
      <c r="W1024" s="69"/>
      <c r="X1024" s="69"/>
      <c r="Y1024" s="69"/>
    </row>
    <row r="1025" spans="17:25">
      <c r="Q1025" s="69"/>
      <c r="R1025" s="69"/>
      <c r="S1025" s="69"/>
      <c r="T1025" s="69"/>
      <c r="U1025" s="69"/>
      <c r="V1025" s="69"/>
      <c r="W1025" s="69"/>
      <c r="X1025" s="69"/>
      <c r="Y1025" s="69"/>
    </row>
    <row r="1026" spans="17:25">
      <c r="Q1026" s="69"/>
      <c r="R1026" s="69"/>
      <c r="S1026" s="69"/>
      <c r="T1026" s="69"/>
      <c r="U1026" s="69"/>
      <c r="V1026" s="69"/>
      <c r="W1026" s="69"/>
      <c r="X1026" s="69"/>
      <c r="Y1026" s="69"/>
    </row>
    <row r="1027" spans="17:25">
      <c r="Q1027" s="69"/>
      <c r="R1027" s="69"/>
      <c r="S1027" s="69"/>
      <c r="T1027" s="69"/>
      <c r="U1027" s="69"/>
      <c r="V1027" s="69"/>
      <c r="W1027" s="69"/>
      <c r="X1027" s="69"/>
      <c r="Y1027" s="69"/>
    </row>
    <row r="1028" spans="17:25">
      <c r="Q1028" s="69"/>
      <c r="R1028" s="69"/>
      <c r="S1028" s="69"/>
      <c r="T1028" s="69"/>
      <c r="U1028" s="69"/>
      <c r="V1028" s="69"/>
      <c r="W1028" s="69"/>
      <c r="X1028" s="69"/>
      <c r="Y1028" s="69"/>
    </row>
    <row r="1029" spans="17:25">
      <c r="Q1029" s="69"/>
      <c r="R1029" s="69"/>
      <c r="S1029" s="69"/>
      <c r="T1029" s="69"/>
      <c r="U1029" s="69"/>
      <c r="V1029" s="69"/>
      <c r="W1029" s="69"/>
      <c r="X1029" s="69"/>
      <c r="Y1029" s="69"/>
    </row>
    <row r="1030" spans="17:25">
      <c r="Q1030" s="69"/>
      <c r="R1030" s="69"/>
      <c r="S1030" s="69"/>
      <c r="T1030" s="69"/>
      <c r="U1030" s="69"/>
      <c r="V1030" s="69"/>
      <c r="W1030" s="69"/>
      <c r="X1030" s="69"/>
      <c r="Y1030" s="69"/>
    </row>
    <row r="1031" spans="17:25">
      <c r="Q1031" s="69"/>
      <c r="R1031" s="69"/>
      <c r="S1031" s="69"/>
      <c r="T1031" s="69"/>
      <c r="U1031" s="69"/>
      <c r="V1031" s="69"/>
      <c r="W1031" s="69"/>
      <c r="X1031" s="69"/>
      <c r="Y1031" s="69"/>
    </row>
    <row r="1032" spans="17:25">
      <c r="Q1032" s="69"/>
      <c r="R1032" s="69"/>
      <c r="S1032" s="69"/>
      <c r="T1032" s="69"/>
      <c r="U1032" s="69"/>
      <c r="V1032" s="69"/>
      <c r="W1032" s="69"/>
      <c r="X1032" s="69"/>
      <c r="Y1032" s="69"/>
    </row>
    <row r="1033" spans="17:25">
      <c r="Q1033" s="69"/>
      <c r="R1033" s="69"/>
      <c r="S1033" s="69"/>
      <c r="T1033" s="69"/>
      <c r="U1033" s="69"/>
      <c r="V1033" s="69"/>
      <c r="W1033" s="69"/>
      <c r="X1033" s="69"/>
      <c r="Y1033" s="69"/>
    </row>
    <row r="1034" spans="17:25">
      <c r="Q1034" s="69"/>
      <c r="R1034" s="69"/>
      <c r="S1034" s="69"/>
      <c r="T1034" s="69"/>
      <c r="U1034" s="69"/>
      <c r="V1034" s="69"/>
      <c r="W1034" s="69"/>
      <c r="X1034" s="69"/>
      <c r="Y1034" s="69"/>
    </row>
    <row r="1035" spans="17:25">
      <c r="Q1035" s="69"/>
      <c r="R1035" s="69"/>
      <c r="S1035" s="69"/>
      <c r="T1035" s="69"/>
      <c r="U1035" s="69"/>
      <c r="V1035" s="69"/>
      <c r="W1035" s="69"/>
      <c r="X1035" s="69"/>
      <c r="Y1035" s="69"/>
    </row>
    <row r="1036" spans="17:25">
      <c r="Q1036" s="69"/>
      <c r="R1036" s="69"/>
      <c r="S1036" s="69"/>
      <c r="T1036" s="69"/>
      <c r="U1036" s="69"/>
      <c r="V1036" s="69"/>
      <c r="W1036" s="69"/>
      <c r="X1036" s="69"/>
      <c r="Y1036" s="69"/>
    </row>
    <row r="1037" spans="17:25">
      <c r="Q1037" s="69"/>
      <c r="R1037" s="69"/>
      <c r="S1037" s="69"/>
      <c r="T1037" s="69"/>
      <c r="U1037" s="69"/>
      <c r="V1037" s="69"/>
      <c r="W1037" s="69"/>
      <c r="X1037" s="69"/>
      <c r="Y1037" s="69"/>
    </row>
    <row r="1038" spans="17:25">
      <c r="Q1038" s="69"/>
      <c r="R1038" s="69"/>
      <c r="S1038" s="69"/>
      <c r="T1038" s="69"/>
      <c r="U1038" s="69"/>
      <c r="V1038" s="69"/>
      <c r="W1038" s="69"/>
      <c r="X1038" s="69"/>
      <c r="Y1038" s="69"/>
    </row>
    <row r="1039" spans="17:25">
      <c r="Q1039" s="69"/>
      <c r="R1039" s="69"/>
      <c r="S1039" s="69"/>
      <c r="T1039" s="69"/>
      <c r="U1039" s="69"/>
      <c r="V1039" s="69"/>
      <c r="W1039" s="69"/>
      <c r="X1039" s="69"/>
      <c r="Y1039" s="69"/>
    </row>
    <row r="1040" spans="17:25">
      <c r="Q1040" s="69"/>
      <c r="R1040" s="69"/>
      <c r="S1040" s="69"/>
      <c r="T1040" s="69"/>
      <c r="U1040" s="69"/>
      <c r="V1040" s="69"/>
      <c r="W1040" s="69"/>
      <c r="X1040" s="69"/>
      <c r="Y1040" s="69"/>
    </row>
  </sheetData>
  <mergeCells count="71">
    <mergeCell ref="E98:E101"/>
    <mergeCell ref="E102:E105"/>
    <mergeCell ref="D94:D97"/>
    <mergeCell ref="D98:D101"/>
    <mergeCell ref="D102:D105"/>
    <mergeCell ref="C94:C106"/>
    <mergeCell ref="B81:B106"/>
    <mergeCell ref="A81:A106"/>
    <mergeCell ref="E1:E2"/>
    <mergeCell ref="A55:A80"/>
    <mergeCell ref="E81:E84"/>
    <mergeCell ref="D81:D84"/>
    <mergeCell ref="E85:E88"/>
    <mergeCell ref="D85:D88"/>
    <mergeCell ref="E89:E92"/>
    <mergeCell ref="D89:D92"/>
    <mergeCell ref="C81:C93"/>
    <mergeCell ref="E94:E97"/>
    <mergeCell ref="C55:C67"/>
    <mergeCell ref="E68:E71"/>
    <mergeCell ref="E72:E75"/>
    <mergeCell ref="E76:E79"/>
    <mergeCell ref="D68:D71"/>
    <mergeCell ref="D72:D75"/>
    <mergeCell ref="D76:D79"/>
    <mergeCell ref="C68:C80"/>
    <mergeCell ref="B55:B80"/>
    <mergeCell ref="C3:C15"/>
    <mergeCell ref="C16:C28"/>
    <mergeCell ref="D16:D19"/>
    <mergeCell ref="E16:E19"/>
    <mergeCell ref="D20:D23"/>
    <mergeCell ref="E20:E23"/>
    <mergeCell ref="D24:D27"/>
    <mergeCell ref="E24:E27"/>
    <mergeCell ref="B3:B28"/>
    <mergeCell ref="A3:A28"/>
    <mergeCell ref="E29:E32"/>
    <mergeCell ref="E33:E36"/>
    <mergeCell ref="E37:E40"/>
    <mergeCell ref="D37:D40"/>
    <mergeCell ref="D33:D36"/>
    <mergeCell ref="D29:D32"/>
    <mergeCell ref="C29:C41"/>
    <mergeCell ref="C42:C54"/>
    <mergeCell ref="D42:D45"/>
    <mergeCell ref="E42:E45"/>
    <mergeCell ref="D46:D49"/>
    <mergeCell ref="E46:E49"/>
    <mergeCell ref="D50:D53"/>
    <mergeCell ref="E50:E53"/>
    <mergeCell ref="B29:B54"/>
    <mergeCell ref="A29:A54"/>
    <mergeCell ref="E3:E6"/>
    <mergeCell ref="E7:E10"/>
    <mergeCell ref="E11:E14"/>
    <mergeCell ref="D3:D6"/>
    <mergeCell ref="D7:D10"/>
    <mergeCell ref="D11:D14"/>
    <mergeCell ref="E55:E58"/>
    <mergeCell ref="E59:E62"/>
    <mergeCell ref="D55:D58"/>
    <mergeCell ref="D59:D62"/>
    <mergeCell ref="E63:E66"/>
    <mergeCell ref="D63:D66"/>
    <mergeCell ref="F1:F2"/>
    <mergeCell ref="G1:Q1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Soledad Islas</cp:lastModifiedBy>
  <dcterms:modified xsi:type="dcterms:W3CDTF">2024-12-09T17:13:23Z</dcterms:modified>
</cp:coreProperties>
</file>